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.1" sheetId="1" r:id="rId1"/>
    <sheet name="3.1" sheetId="2" r:id="rId2"/>
    <sheet name="3" sheetId="3" state="hidden" r:id="rId3"/>
  </sheets>
  <definedNames/>
  <calcPr fullCalcOnLoad="1"/>
</workbook>
</file>

<file path=xl/sharedStrings.xml><?xml version="1.0" encoding="utf-8"?>
<sst xmlns="http://schemas.openxmlformats.org/spreadsheetml/2006/main" count="1037" uniqueCount="212">
  <si>
    <t>Наименование</t>
  </si>
  <si>
    <t>РзПр</t>
  </si>
  <si>
    <t>Цс</t>
  </si>
  <si>
    <t>Вр</t>
  </si>
  <si>
    <t>Сумма</t>
  </si>
  <si>
    <t>ВСЕГО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</si>
  <si>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</si>
  <si>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</si>
  <si>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</si>
  <si>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</si>
  <si>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</si>
  <si>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Резервные фонды местных администраций</t>
  </si>
  <si>
    <t>Обеспечение деятельности подведомственных учреждений</t>
  </si>
  <si>
    <t>Социальное обеспечение населения</t>
  </si>
  <si>
    <t>Мероприятия в области социальной политики</t>
  </si>
  <si>
    <t>0707</t>
  </si>
  <si>
    <t>Молодежная политика и оздоровление детей</t>
  </si>
  <si>
    <t>Дорожное хозяйство</t>
  </si>
  <si>
    <t>0409</t>
  </si>
  <si>
    <t>Периодическая печать и издательства</t>
  </si>
  <si>
    <t>Государственная поддержка в сфере культуры, кинематографии и средств массовой информации</t>
  </si>
  <si>
    <t>НАЦИОНАЛЬНАЯ БЕЗОПАСНОСТЬ И ПРАВООХРАНИТЕЛЬНАЯ ДЕЯТЕЛЬНОСТЬ</t>
  </si>
  <si>
    <t>ОБЩЕГОСУДАРСТВЕННЫЕ ВОПРОСЫ</t>
  </si>
  <si>
    <t>НАЦИОНАЛЬНАЯ ЭКОНОМИКА</t>
  </si>
  <si>
    <t>СОЦИАЛЬНАЯ ПОЛИТИКА</t>
  </si>
  <si>
    <t>ОБРАЗОВАНИЕ</t>
  </si>
  <si>
    <t>0100</t>
  </si>
  <si>
    <t>0300</t>
  </si>
  <si>
    <t>0400</t>
  </si>
  <si>
    <t>0700</t>
  </si>
  <si>
    <t>Другие общегосударственные вопросы</t>
  </si>
  <si>
    <t>Меры социальной поддержки и  социальные выплаты отдельным категориям граждан, установленные решениями органов местного самоуправления</t>
  </si>
  <si>
    <t>0113</t>
  </si>
  <si>
    <t>Осуществление первичного воинского учета на территориях, где отсутствуют военные комиссариаты</t>
  </si>
  <si>
    <t>1100</t>
  </si>
  <si>
    <t>0203</t>
  </si>
  <si>
    <t>Мобилизационная и вневойсковая подготовка</t>
  </si>
  <si>
    <t>1200</t>
  </si>
  <si>
    <t>1202</t>
  </si>
  <si>
    <t>ФИЗИЧЕСКАЯ КУЛЬТУРА И СПОРТ</t>
  </si>
  <si>
    <t>СРЕДСТВА МАССОВОЙ ИНФОРМАЦИИ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</si>
  <si>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</si>
  <si>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</si>
  <si>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НАЦИОНАЛЬНАЯ ОБОРОНА</t>
  </si>
  <si>
    <t>0200</t>
  </si>
  <si>
    <t>Республиканская целевая программа "Развитие автомобильных дорог Республики Башкортостан (2010-2015 годы)"</t>
  </si>
  <si>
    <t>0111</t>
  </si>
  <si>
    <t>0800</t>
  </si>
  <si>
    <t>КУЛЬТУРА, КИНЕМАТОГРАФИЯ</t>
  </si>
  <si>
    <t>0801</t>
  </si>
  <si>
    <t>Культура</t>
  </si>
  <si>
    <t>0029900</t>
  </si>
  <si>
    <t>ЖИЛИЩНО-КОММУНАЛЬНОЕ ХОЗЯЙСТВО</t>
  </si>
  <si>
    <t>0500</t>
  </si>
  <si>
    <t>244</t>
  </si>
  <si>
    <t>122</t>
  </si>
  <si>
    <t>360</t>
  </si>
  <si>
    <t>121</t>
  </si>
  <si>
    <t>611</t>
  </si>
  <si>
    <t>323</t>
  </si>
  <si>
    <t>630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</si>
  <si>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</si>
  <si>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</si>
  <si>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Иные выплаты персоналу, за исключением фонда оплаты труда</t>
  </si>
  <si>
    <t>Иные выплаты населению</t>
  </si>
  <si>
    <t>242</t>
  </si>
  <si>
    <t>243</t>
  </si>
  <si>
    <t>Закупка товаров, работ и услуг в сфере информационно-коммуникационных технологий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</si>
  <si>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</si>
  <si>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</si>
  <si>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</si>
  <si>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</si>
  <si>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870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</si>
  <si>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</si>
  <si>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</si>
  <si>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Обеспечение деятельности (оказание услуг) подведомственных учреждений</t>
  </si>
  <si>
    <t>Приобретение товаров, работ и услуг в пользу граждан</t>
  </si>
  <si>
    <t>Субсидии некоммерческим организациям (за исключением государственных (муниципальных) учреждений)</t>
  </si>
  <si>
    <t>0310</t>
  </si>
  <si>
    <t>Обеспечение пожарной безопасности</t>
  </si>
  <si>
    <t>Целевые программы муниципальных образований</t>
  </si>
  <si>
    <t>0501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</si>
  <si>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</si>
  <si>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</si>
  <si>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Мероприятия в области жилищного хозяйства</t>
  </si>
  <si>
    <t>0503</t>
  </si>
  <si>
    <t>Благоустройство</t>
  </si>
  <si>
    <t>Уличное освещение</t>
  </si>
  <si>
    <t>11010</t>
  </si>
  <si>
    <t>540</t>
  </si>
  <si>
    <t>1403</t>
  </si>
  <si>
    <t>Иные межбюджетные трансферты</t>
  </si>
  <si>
    <t>0020800</t>
  </si>
  <si>
    <t>Глава местной администрации (исполнительно-распорядительного органа муниципального образования)</t>
  </si>
  <si>
    <t xml:space="preserve">                                                    к решению  Совета  городского поселения Приютовский поссовет муниципального района Белебеевский район Республики Башкортостан </t>
  </si>
  <si>
    <t>Глава</t>
  </si>
  <si>
    <t>1003</t>
  </si>
  <si>
    <t>Меры социальной поддержки населения по публичным нормативным обязательствам</t>
  </si>
  <si>
    <t>314</t>
  </si>
  <si>
    <t>Республики Башкортостан</t>
  </si>
  <si>
    <t>Приложение №2</t>
  </si>
  <si>
    <t xml:space="preserve">Распределение расходов </t>
  </si>
  <si>
    <t xml:space="preserve">бюджета городского поселения Приютовский поссовет муниципального района  </t>
  </si>
  <si>
    <t>по разделам, подразделам, целевым статьям и видам расходов</t>
  </si>
  <si>
    <t>Приложение №3</t>
  </si>
  <si>
    <t>функциональной классификации расходов бюджетов Российской Федерации</t>
  </si>
  <si>
    <t xml:space="preserve">        Председатель Совета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</si>
  <si>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</si>
  <si>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Прочая закупка товаров, работ и услуг для государственных  нужд Республики Башкортостан</t>
  </si>
  <si>
    <t>791</t>
  </si>
  <si>
    <t xml:space="preserve">                                                          "Об утверждении отчета о бюджете  городского поселения Приютовский поссовет  муниципального района </t>
  </si>
  <si>
    <t>руб.</t>
  </si>
  <si>
    <t>План</t>
  </si>
  <si>
    <t>Факт</t>
  </si>
  <si>
    <t>% исполнения</t>
  </si>
  <si>
    <t xml:space="preserve">                                                    к решению  Совета  городского поселения Приютовский поссовет муниципального района Белебеевский район Республики Башкортостан</t>
  </si>
  <si>
    <t xml:space="preserve">                                                    к решению  Совета  городского поселения Приютовский поссовет                                                           муниципального района Белебеевский район </t>
  </si>
  <si>
    <t>0309</t>
  </si>
  <si>
    <t>Защита населения и территории от чрезвычайных ситуаций природного и техногенного характера, гражданской обороны</t>
  </si>
  <si>
    <t>Закупка товаров, работ и услуг для государственных(муниципальных)нужд</t>
  </si>
  <si>
    <t>0219100</t>
  </si>
  <si>
    <t>Коммунальное хозяйство</t>
  </si>
  <si>
    <t>0502</t>
  </si>
  <si>
    <t>Капитальный ремонт государственного жилищного фонда субъектов Республики Башкортостан</t>
  </si>
  <si>
    <t>621</t>
  </si>
  <si>
    <t>313</t>
  </si>
  <si>
    <t>Предоставление субсидий бюджетным,автономным учреждениям и иным некоммерческим организациям</t>
  </si>
  <si>
    <t>810</t>
  </si>
  <si>
    <t>О.В.Хальзов</t>
  </si>
  <si>
    <t xml:space="preserve">                                        Белебеевский район Республики Башкортостан за 1 квартал 2014 года"</t>
  </si>
  <si>
    <t>от "____" ____________2014 года №______</t>
  </si>
  <si>
    <t>Ведомственная структура расходов бюджета городского поселения Приютовский поссовет            муниципального района Белебеевский район Республики Башкортостан за 1 квартал 2014 года</t>
  </si>
  <si>
    <t>Прочая закупка товаро,работ и услуг для государственных(муниципальных)нужд</t>
  </si>
  <si>
    <t>0075000</t>
  </si>
  <si>
    <t>0511800</t>
  </si>
  <si>
    <t>0243000</t>
  </si>
  <si>
    <t>0031500</t>
  </si>
  <si>
    <t>0035300</t>
  </si>
  <si>
    <t>0035100</t>
  </si>
  <si>
    <t>0060500</t>
  </si>
  <si>
    <t>0431900</t>
  </si>
  <si>
    <t>0440900</t>
  </si>
  <si>
    <t>0442900</t>
  </si>
  <si>
    <t>0104700</t>
  </si>
  <si>
    <t>0058700</t>
  </si>
  <si>
    <t>0482900</t>
  </si>
  <si>
    <t>0740000</t>
  </si>
  <si>
    <t>0035200</t>
  </si>
  <si>
    <t>0035600</t>
  </si>
  <si>
    <t>0074010</t>
  </si>
  <si>
    <t>0035900</t>
  </si>
  <si>
    <t>0090400</t>
  </si>
  <si>
    <t>0096030</t>
  </si>
  <si>
    <t>414</t>
  </si>
  <si>
    <t>Закупка товаров,работ,услуг в целях капитального ремонта государственного имущества РБ</t>
  </si>
  <si>
    <t>Субсидии автономным учреждениям на иные цели</t>
  </si>
  <si>
    <t>0031000</t>
  </si>
  <si>
    <t>Муниципальная программа "Обеспечение муниципального района Белебеевский район Республики Башкортостан документами территориального планирования</t>
  </si>
  <si>
    <t>0412</t>
  </si>
  <si>
    <t>0033300</t>
  </si>
  <si>
    <t>0035500</t>
  </si>
  <si>
    <t>0035700</t>
  </si>
  <si>
    <t xml:space="preserve">"Об исполнении бюджета  городского поселения Приютовский поссовет </t>
  </si>
  <si>
    <t>от "____" ____________ 2015 года № ______</t>
  </si>
  <si>
    <t>262</t>
  </si>
  <si>
    <t>ДРУГИЕ ВОПРОСЫ В ОБЛАСТИ НАЦИОНАЛЬНОЙ ЭКОНОМИКИ</t>
  </si>
  <si>
    <t>Проведение работ по землеустроительству</t>
  </si>
  <si>
    <t>0982100</t>
  </si>
  <si>
    <t>Капитальный ремонт многоквартирных домов</t>
  </si>
  <si>
    <t>0644500</t>
  </si>
  <si>
    <t>ПЕРИОДИЧЕСКАЯ ПЕЧАТЬ И ИЗДАТЕЛЬСТВА</t>
  </si>
  <si>
    <t>Культура и кинематография</t>
  </si>
  <si>
    <t>Физическая культура и спорт</t>
  </si>
  <si>
    <t>Образование</t>
  </si>
  <si>
    <t>Обеспечение проведение выборов и референдумов</t>
  </si>
  <si>
    <t>0107</t>
  </si>
  <si>
    <t>0002200</t>
  </si>
  <si>
    <t>Глава администрации</t>
  </si>
  <si>
    <t>Л.Р.Юнусова</t>
  </si>
  <si>
    <t>Главный бухгалтер</t>
  </si>
  <si>
    <t xml:space="preserve">      Э.С.Лаптева</t>
  </si>
  <si>
    <t xml:space="preserve">             муниципального района Белебеевский район Республики Башкортостан за  2014 года"</t>
  </si>
  <si>
    <t>Белебеевский район Республики Башкортостан за 2014 года</t>
  </si>
  <si>
    <t>0052240</t>
  </si>
  <si>
    <t>0095030</t>
  </si>
  <si>
    <t>530</t>
  </si>
  <si>
    <t>0251300</t>
  </si>
  <si>
    <t>0740100</t>
  </si>
  <si>
    <t>612</t>
  </si>
  <si>
    <t>622</t>
  </si>
  <si>
    <t>0514800</t>
  </si>
  <si>
    <t>0720400</t>
  </si>
  <si>
    <t>1004</t>
  </si>
  <si>
    <t>0731500</t>
  </si>
  <si>
    <t>1101</t>
  </si>
  <si>
    <t>Закупка товаров,работ,услуг в целях капитального ремонта государственного(муниципального)имущества</t>
  </si>
  <si>
    <t>Прочая закупка товаров,работ и услуг для обеспечения государственных (муниципальных)нужд</t>
  </si>
  <si>
    <t>Субвенции</t>
  </si>
  <si>
    <t>Закупка товаров,работ, услуг в сфере информационно-коммуникационных технологий</t>
  </si>
  <si>
    <t>БЛАГОУСТРОЙСТВО</t>
  </si>
  <si>
    <t>КОММУНАЛЬНОЕ ХОЗЯЙСТВО</t>
  </si>
  <si>
    <t>Бюджетные инвестиции в объекты капитального строительства государственной(муниципальной) собственности</t>
  </si>
  <si>
    <t>Субсидии юридическим лицам(кроме некоммерческих организаций)индивидуальным предпринимателям, физическим лицам</t>
  </si>
  <si>
    <t>Субсидии автономным учреждениям на финансовое обеспечение государственных (муниципальных)задания  иные цели</t>
  </si>
  <si>
    <t>Субсидии бюджетным учреждениям на иные цели</t>
  </si>
  <si>
    <t>Субсидии бюджетным учреждениям на финансовое обеспечение государственного муницпального)задания  на оказание государственных (муниципальных)услуг (выполнение работ)</t>
  </si>
  <si>
    <t>Приобретение товаро,работ, услуг в пользу граждан в целяхих социального обеспечения</t>
  </si>
  <si>
    <t>Прочая закупка товаров, работ и услуг для обеспечения государственных(муниципальных) нужд</t>
  </si>
  <si>
    <t>1000</t>
  </si>
  <si>
    <t xml:space="preserve">Глава </t>
  </si>
  <si>
    <t xml:space="preserve">             муниципального района Белебеевский район Республики Башкортостан за  2014 год"</t>
  </si>
  <si>
    <t xml:space="preserve">Белебеевский район Республики Башкортостан за 2014 год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</si>
</sst>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80" fontId="1" fillId="0" borderId="0" xfId="0" applyNumberFormat="1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right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 wrapText="1"/>
    </xf>
    <xf numFmtId="180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wrapText="1"/>
    </xf>
    <xf numFmtId="181" fontId="1" fillId="0" borderId="10" xfId="0" applyNumberFormat="1" applyFont="1" applyBorder="1" applyAlignment="1">
      <alignment/>
    </xf>
    <xf numFmtId="181" fontId="1" fillId="0" borderId="10" xfId="0" applyNumberFormat="1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181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181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181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24" borderId="0" xfId="0" applyNumberFormat="1" applyFont="1" applyFill="1" applyBorder="1" applyAlignment="1">
      <alignment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wrapText="1"/>
    </xf>
    <xf numFmtId="49" fontId="1" fillId="24" borderId="10" xfId="0" applyNumberFormat="1" applyFont="1" applyFill="1" applyBorder="1" applyAlignment="1">
      <alignment horizontal="right"/>
    </xf>
    <xf numFmtId="49" fontId="1" fillId="24" borderId="10" xfId="0" applyNumberFormat="1" applyFont="1" applyFill="1" applyBorder="1" applyAlignment="1">
      <alignment horizontal="right" wrapText="1"/>
    </xf>
    <xf numFmtId="49" fontId="1" fillId="24" borderId="10" xfId="0" applyNumberFormat="1" applyFont="1" applyFill="1" applyBorder="1" applyAlignment="1">
      <alignment horizontal="right" wrapText="1"/>
    </xf>
    <xf numFmtId="49" fontId="1" fillId="24" borderId="10" xfId="0" applyNumberFormat="1" applyFont="1" applyFill="1" applyBorder="1" applyAlignment="1">
      <alignment/>
    </xf>
    <xf numFmtId="49" fontId="2" fillId="24" borderId="10" xfId="0" applyNumberFormat="1" applyFont="1" applyFill="1" applyBorder="1" applyAlignment="1">
      <alignment horizontal="right"/>
    </xf>
    <xf numFmtId="49" fontId="1" fillId="24" borderId="10" xfId="0" applyNumberFormat="1" applyFont="1" applyFill="1" applyBorder="1" applyAlignment="1">
      <alignment/>
    </xf>
    <xf numFmtId="49" fontId="2" fillId="24" borderId="10" xfId="0" applyNumberFormat="1" applyFont="1" applyFill="1" applyBorder="1" applyAlignment="1">
      <alignment horizontal="right" wrapText="1"/>
    </xf>
    <xf numFmtId="49" fontId="2" fillId="24" borderId="10" xfId="0" applyNumberFormat="1" applyFont="1" applyFill="1" applyBorder="1" applyAlignment="1">
      <alignment horizontal="right"/>
    </xf>
    <xf numFmtId="49" fontId="1" fillId="24" borderId="10" xfId="0" applyNumberFormat="1" applyFont="1" applyFill="1" applyBorder="1" applyAlignment="1">
      <alignment horizontal="left"/>
    </xf>
    <xf numFmtId="49" fontId="1" fillId="24" borderId="10" xfId="0" applyNumberFormat="1" applyFont="1" applyFill="1" applyBorder="1" applyAlignment="1">
      <alignment horizontal="right"/>
    </xf>
    <xf numFmtId="49" fontId="1" fillId="24" borderId="0" xfId="0" applyNumberFormat="1" applyFont="1" applyFill="1" applyBorder="1" applyAlignment="1">
      <alignment/>
    </xf>
    <xf numFmtId="0" fontId="2" fillId="24" borderId="10" xfId="0" applyFont="1" applyFill="1" applyBorder="1" applyAlignment="1">
      <alignment wrapText="1"/>
    </xf>
    <xf numFmtId="49" fontId="2" fillId="24" borderId="10" xfId="0" applyNumberFormat="1" applyFont="1" applyFill="1" applyBorder="1" applyAlignment="1">
      <alignment horizontal="center" wrapText="1"/>
    </xf>
    <xf numFmtId="1" fontId="2" fillId="24" borderId="10" xfId="0" applyNumberFormat="1" applyFont="1" applyFill="1" applyBorder="1" applyAlignment="1">
      <alignment wrapText="1"/>
    </xf>
    <xf numFmtId="0" fontId="1" fillId="24" borderId="0" xfId="0" applyFont="1" applyFill="1" applyBorder="1" applyAlignment="1">
      <alignment/>
    </xf>
    <xf numFmtId="0" fontId="1" fillId="24" borderId="1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left"/>
    </xf>
    <xf numFmtId="1" fontId="1" fillId="24" borderId="10" xfId="0" applyNumberFormat="1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9" fontId="1" fillId="24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Border="1" applyAlignment="1">
      <alignment wrapText="1"/>
    </xf>
    <xf numFmtId="49" fontId="2" fillId="24" borderId="1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4" fontId="2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2" fillId="24" borderId="10" xfId="0" applyNumberFormat="1" applyFont="1" applyFill="1" applyBorder="1" applyAlignment="1">
      <alignment wrapText="1"/>
    </xf>
    <xf numFmtId="4" fontId="1" fillId="24" borderId="10" xfId="0" applyNumberFormat="1" applyFont="1" applyFill="1" applyBorder="1" applyAlignment="1">
      <alignment wrapText="1"/>
    </xf>
    <xf numFmtId="4" fontId="2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11" xfId="0" applyFont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1"/>
  <sheetViews>
    <sheetView zoomScalePageLayoutView="0" workbookViewId="0" topLeftCell="A1">
      <selection activeCell="A15" sqref="A15:G120"/>
    </sheetView>
  </sheetViews>
  <sheetFormatPr defaultColWidth="9.140625" defaultRowHeight="12.75"/>
  <cols>
    <col min="1" max="1" width="57.28125" style="3" customWidth="1"/>
    <col min="2" max="2" width="11.28125" style="3" customWidth="1"/>
    <col min="3" max="3" width="11.7109375" style="55" customWidth="1"/>
    <col min="4" max="4" width="8.421875" style="3" customWidth="1"/>
    <col min="5" max="5" width="17.7109375" style="3" customWidth="1"/>
    <col min="6" max="6" width="17.421875" style="3" customWidth="1"/>
    <col min="7" max="7" width="12.28125" style="3" customWidth="1"/>
    <col min="8" max="8" width="9.140625" style="3" customWidth="1"/>
    <col min="9" max="9" width="15.421875" style="3" bestFit="1" customWidth="1"/>
    <col min="10" max="16384" width="9.140625" style="3" customWidth="1"/>
  </cols>
  <sheetData>
    <row r="1" spans="1:7" ht="15.75">
      <c r="A1" s="94" t="s">
        <v>100</v>
      </c>
      <c r="B1" s="94"/>
      <c r="C1" s="94"/>
      <c r="D1" s="94"/>
      <c r="E1" s="94"/>
      <c r="F1" s="94"/>
      <c r="G1" s="94"/>
    </row>
    <row r="2" spans="1:7" ht="32.25" customHeight="1">
      <c r="A2" s="95" t="s">
        <v>116</v>
      </c>
      <c r="B2" s="95"/>
      <c r="C2" s="95"/>
      <c r="D2" s="95"/>
      <c r="E2" s="95"/>
      <c r="F2" s="95"/>
      <c r="G2" s="95"/>
    </row>
    <row r="3" spans="1:7" ht="15" customHeight="1">
      <c r="A3" s="95" t="s">
        <v>99</v>
      </c>
      <c r="B3" s="95"/>
      <c r="C3" s="95"/>
      <c r="D3" s="95"/>
      <c r="E3" s="95"/>
      <c r="F3" s="95"/>
      <c r="G3" s="95"/>
    </row>
    <row r="4" spans="1:7" ht="18.75" customHeight="1">
      <c r="A4" s="93" t="s">
        <v>162</v>
      </c>
      <c r="B4" s="93"/>
      <c r="C4" s="93"/>
      <c r="D4" s="93"/>
      <c r="E4" s="93"/>
      <c r="F4" s="93"/>
      <c r="G4" s="93"/>
    </row>
    <row r="5" spans="1:7" ht="15.75">
      <c r="A5" s="93" t="s">
        <v>181</v>
      </c>
      <c r="B5" s="93"/>
      <c r="C5" s="93"/>
      <c r="D5" s="93"/>
      <c r="E5" s="93"/>
      <c r="F5" s="93"/>
      <c r="G5" s="93"/>
    </row>
    <row r="6" spans="1:7" ht="15.75">
      <c r="A6" s="93" t="s">
        <v>163</v>
      </c>
      <c r="B6" s="93"/>
      <c r="C6" s="93"/>
      <c r="D6" s="93"/>
      <c r="E6" s="93"/>
      <c r="F6" s="93"/>
      <c r="G6" s="93"/>
    </row>
    <row r="8" spans="1:7" ht="15.75">
      <c r="A8" s="90" t="s">
        <v>101</v>
      </c>
      <c r="B8" s="90"/>
      <c r="C8" s="90"/>
      <c r="D8" s="90"/>
      <c r="E8" s="90"/>
      <c r="F8" s="90"/>
      <c r="G8" s="90"/>
    </row>
    <row r="9" spans="1:7" ht="15.75">
      <c r="A9" s="90" t="s">
        <v>102</v>
      </c>
      <c r="B9" s="90"/>
      <c r="C9" s="90"/>
      <c r="D9" s="90"/>
      <c r="E9" s="90"/>
      <c r="F9" s="90"/>
      <c r="G9" s="90"/>
    </row>
    <row r="10" spans="1:7" ht="15.75">
      <c r="A10" s="90" t="s">
        <v>182</v>
      </c>
      <c r="B10" s="90"/>
      <c r="C10" s="90"/>
      <c r="D10" s="90"/>
      <c r="E10" s="90"/>
      <c r="F10" s="90"/>
      <c r="G10" s="90"/>
    </row>
    <row r="11" spans="1:7" ht="15.75">
      <c r="A11" s="90" t="s">
        <v>103</v>
      </c>
      <c r="B11" s="90"/>
      <c r="C11" s="90"/>
      <c r="D11" s="90"/>
      <c r="E11" s="90"/>
      <c r="F11" s="90"/>
      <c r="G11" s="90"/>
    </row>
    <row r="12" spans="1:7" s="6" customFormat="1" ht="15.75" customHeight="1">
      <c r="A12" s="91" t="s">
        <v>105</v>
      </c>
      <c r="B12" s="91"/>
      <c r="C12" s="91"/>
      <c r="D12" s="91"/>
      <c r="E12" s="91"/>
      <c r="F12" s="91"/>
      <c r="G12" s="91"/>
    </row>
    <row r="13" spans="1:3" s="6" customFormat="1" ht="18.75">
      <c r="A13" s="92"/>
      <c r="B13" s="92"/>
      <c r="C13" s="41"/>
    </row>
    <row r="14" spans="1:7" s="6" customFormat="1" ht="15.75">
      <c r="A14" s="89" t="s">
        <v>111</v>
      </c>
      <c r="B14" s="89"/>
      <c r="C14" s="89"/>
      <c r="D14" s="89"/>
      <c r="E14" s="89"/>
      <c r="F14" s="89"/>
      <c r="G14" s="89"/>
    </row>
    <row r="15" spans="1:7" s="6" customFormat="1" ht="47.25">
      <c r="A15" s="15" t="s">
        <v>0</v>
      </c>
      <c r="B15" s="15" t="s">
        <v>1</v>
      </c>
      <c r="C15" s="42" t="s">
        <v>2</v>
      </c>
      <c r="D15" s="15" t="s">
        <v>3</v>
      </c>
      <c r="E15" s="15" t="s">
        <v>112</v>
      </c>
      <c r="F15" s="15" t="s">
        <v>113</v>
      </c>
      <c r="G15" s="15" t="s">
        <v>114</v>
      </c>
    </row>
    <row r="16" spans="1:7" s="6" customFormat="1" ht="15.75">
      <c r="A16" s="7">
        <v>1</v>
      </c>
      <c r="B16" s="7">
        <v>3</v>
      </c>
      <c r="C16" s="43">
        <v>4</v>
      </c>
      <c r="D16" s="7">
        <v>5</v>
      </c>
      <c r="E16" s="7">
        <v>6</v>
      </c>
      <c r="F16" s="7">
        <v>7</v>
      </c>
      <c r="G16" s="7">
        <v>8</v>
      </c>
    </row>
    <row r="17" spans="1:10" s="6" customFormat="1" ht="15.75">
      <c r="A17" s="1" t="s">
        <v>5</v>
      </c>
      <c r="B17" s="1"/>
      <c r="C17" s="44"/>
      <c r="D17" s="1"/>
      <c r="E17" s="75">
        <f>E18+E42+E49+E55+E60+E62+E86+E89+E100+E110+E114+E115</f>
        <v>112825442.64</v>
      </c>
      <c r="F17" s="75">
        <f>F18+F42+F49+F55+F60+F62+F86+F89+F100+F110+F114+F115</f>
        <v>112057591.08</v>
      </c>
      <c r="G17" s="16">
        <f aca="true" t="shared" si="0" ref="G17:G101">F17/E17*100</f>
        <v>99.31943403718783</v>
      </c>
      <c r="H17" s="8"/>
      <c r="I17" s="8"/>
      <c r="J17" s="8"/>
    </row>
    <row r="18" spans="1:9" s="6" customFormat="1" ht="15.75">
      <c r="A18" s="1" t="s">
        <v>22</v>
      </c>
      <c r="B18" s="13" t="s">
        <v>26</v>
      </c>
      <c r="C18" s="44"/>
      <c r="D18" s="13"/>
      <c r="E18" s="75">
        <f>E19+E34+E30</f>
        <v>9412713.61</v>
      </c>
      <c r="F18" s="75">
        <f>F19+F34+F30</f>
        <v>9412713.61</v>
      </c>
      <c r="G18" s="16">
        <f t="shared" si="0"/>
        <v>100</v>
      </c>
      <c r="I18" s="77"/>
    </row>
    <row r="19" spans="1:7" ht="63">
      <c r="A19" s="2" t="s">
        <v>8</v>
      </c>
      <c r="B19" s="4" t="s">
        <v>9</v>
      </c>
      <c r="C19" s="45"/>
      <c r="D19" s="4"/>
      <c r="E19" s="70">
        <f>E20+E28</f>
        <v>7593818.46</v>
      </c>
      <c r="F19" s="70">
        <f>F20+F28</f>
        <v>7593818.46</v>
      </c>
      <c r="G19" s="16">
        <f t="shared" si="0"/>
        <v>100</v>
      </c>
    </row>
    <row r="20" spans="1:7" ht="15.75">
      <c r="A20" s="2" t="s">
        <v>6</v>
      </c>
      <c r="B20" s="4" t="s">
        <v>9</v>
      </c>
      <c r="C20" s="45" t="s">
        <v>7</v>
      </c>
      <c r="D20" s="4"/>
      <c r="E20" s="70">
        <f>SUM(E21:E27)</f>
        <v>6807223.58</v>
      </c>
      <c r="F20" s="70">
        <f>SUM(F21:F27)</f>
        <v>6807223.58</v>
      </c>
      <c r="G20" s="16">
        <f t="shared" si="0"/>
        <v>100</v>
      </c>
    </row>
    <row r="21" spans="1:7" s="6" customFormat="1" ht="15.75">
      <c r="A21" s="2" t="s">
        <v>61</v>
      </c>
      <c r="B21" s="11" t="s">
        <v>9</v>
      </c>
      <c r="C21" s="46" t="s">
        <v>7</v>
      </c>
      <c r="D21" s="4" t="s">
        <v>57</v>
      </c>
      <c r="E21" s="76">
        <f>3818964.58+966611.09</f>
        <v>4785575.67</v>
      </c>
      <c r="F21" s="76">
        <f>3818964.58+966611.09</f>
        <v>4785575.67</v>
      </c>
      <c r="G21" s="16">
        <f t="shared" si="0"/>
        <v>100</v>
      </c>
    </row>
    <row r="22" spans="1:7" s="6" customFormat="1" ht="31.5">
      <c r="A22" s="2" t="s">
        <v>63</v>
      </c>
      <c r="B22" s="11" t="s">
        <v>9</v>
      </c>
      <c r="C22" s="46" t="s">
        <v>7</v>
      </c>
      <c r="D22" s="4" t="s">
        <v>55</v>
      </c>
      <c r="E22" s="77">
        <v>2800</v>
      </c>
      <c r="F22" s="77">
        <v>2800</v>
      </c>
      <c r="G22" s="16">
        <f>F24/E24*100</f>
        <v>100</v>
      </c>
    </row>
    <row r="23" spans="1:7" s="6" customFormat="1" ht="31.5">
      <c r="A23" s="2" t="s">
        <v>67</v>
      </c>
      <c r="B23" s="11" t="s">
        <v>9</v>
      </c>
      <c r="C23" s="46" t="s">
        <v>7</v>
      </c>
      <c r="D23" s="4" t="s">
        <v>65</v>
      </c>
      <c r="E23" s="76">
        <v>110455.73</v>
      </c>
      <c r="F23" s="76">
        <v>110455.73</v>
      </c>
      <c r="G23" s="16">
        <f t="shared" si="0"/>
        <v>100</v>
      </c>
    </row>
    <row r="24" spans="1:7" s="6" customFormat="1" ht="31.5">
      <c r="A24" s="2" t="s">
        <v>62</v>
      </c>
      <c r="B24" s="11" t="s">
        <v>9</v>
      </c>
      <c r="C24" s="46" t="s">
        <v>7</v>
      </c>
      <c r="D24" s="4" t="s">
        <v>54</v>
      </c>
      <c r="E24" s="76">
        <f>7957+8800+138677.53+1932.68+23125+1533.08+3172.82+204472.87+186+37035.9+217930.36+31273.2+8948.66+14732+7000+518784.41+494897.62</f>
        <v>1720459.13</v>
      </c>
      <c r="F24" s="76">
        <f>7957+8800+138677.53+1932.68+23125+1533.08+3172.82+204472.87+186+37035.9+217930.36+31273.2+8948.66+14732+7000+518784.41+494897.62</f>
        <v>1720459.13</v>
      </c>
      <c r="G24" s="16">
        <f t="shared" si="0"/>
        <v>100</v>
      </c>
    </row>
    <row r="25" spans="1:7" s="6" customFormat="1" ht="15.75">
      <c r="A25" s="2" t="s">
        <v>64</v>
      </c>
      <c r="B25" s="11" t="s">
        <v>9</v>
      </c>
      <c r="C25" s="46" t="s">
        <v>7</v>
      </c>
      <c r="D25" s="4" t="s">
        <v>164</v>
      </c>
      <c r="E25" s="76">
        <v>0</v>
      </c>
      <c r="F25" s="76">
        <v>0</v>
      </c>
      <c r="G25" s="16"/>
    </row>
    <row r="26" spans="1:7" s="6" customFormat="1" ht="31.5">
      <c r="A26" s="2" t="s">
        <v>70</v>
      </c>
      <c r="B26" s="11" t="s">
        <v>9</v>
      </c>
      <c r="C26" s="46" t="s">
        <v>7</v>
      </c>
      <c r="D26" s="4" t="s">
        <v>68</v>
      </c>
      <c r="E26" s="76">
        <f>129025.34</f>
        <v>129025.34</v>
      </c>
      <c r="F26" s="76">
        <v>129025.34</v>
      </c>
      <c r="G26" s="16">
        <f t="shared" si="0"/>
        <v>100</v>
      </c>
    </row>
    <row r="27" spans="1:7" s="6" customFormat="1" ht="15.75">
      <c r="A27" s="2" t="s">
        <v>71</v>
      </c>
      <c r="B27" s="11" t="s">
        <v>9</v>
      </c>
      <c r="C27" s="46" t="s">
        <v>7</v>
      </c>
      <c r="D27" s="4" t="s">
        <v>69</v>
      </c>
      <c r="E27" s="76">
        <f>58682.6+225.11</f>
        <v>58907.71</v>
      </c>
      <c r="F27" s="76">
        <f>58682.6+225.11</f>
        <v>58907.71</v>
      </c>
      <c r="G27" s="16">
        <f t="shared" si="0"/>
        <v>100</v>
      </c>
    </row>
    <row r="28" spans="1:7" s="6" customFormat="1" ht="47.25">
      <c r="A28" s="31" t="s">
        <v>93</v>
      </c>
      <c r="B28" s="29" t="s">
        <v>9</v>
      </c>
      <c r="C28" s="47" t="s">
        <v>92</v>
      </c>
      <c r="D28" s="29"/>
      <c r="E28" s="78">
        <f>E29</f>
        <v>786594.88</v>
      </c>
      <c r="F28" s="78">
        <f>F29</f>
        <v>786594.88</v>
      </c>
      <c r="G28" s="16">
        <f t="shared" si="0"/>
        <v>100</v>
      </c>
    </row>
    <row r="29" spans="1:7" s="6" customFormat="1" ht="15.75">
      <c r="A29" s="2" t="s">
        <v>61</v>
      </c>
      <c r="B29" s="29" t="s">
        <v>9</v>
      </c>
      <c r="C29" s="47" t="s">
        <v>92</v>
      </c>
      <c r="D29" s="29" t="s">
        <v>57</v>
      </c>
      <c r="E29" s="78">
        <f>611365.6+175229.28</f>
        <v>786594.88</v>
      </c>
      <c r="F29" s="78">
        <f>611365.6+175229.28</f>
        <v>786594.88</v>
      </c>
      <c r="G29" s="16">
        <f t="shared" si="0"/>
        <v>100</v>
      </c>
    </row>
    <row r="30" spans="1:7" s="6" customFormat="1" ht="15.75">
      <c r="A30" s="2" t="s">
        <v>174</v>
      </c>
      <c r="B30" s="29" t="s">
        <v>175</v>
      </c>
      <c r="C30" s="47" t="s">
        <v>176</v>
      </c>
      <c r="D30" s="29" t="s">
        <v>54</v>
      </c>
      <c r="E30" s="78">
        <v>0</v>
      </c>
      <c r="F30" s="78">
        <v>0</v>
      </c>
      <c r="G30" s="16"/>
    </row>
    <row r="31" spans="1:7" ht="15.75">
      <c r="A31" s="2" t="s">
        <v>10</v>
      </c>
      <c r="B31" s="4" t="s">
        <v>46</v>
      </c>
      <c r="C31" s="48"/>
      <c r="D31" s="4"/>
      <c r="E31" s="70">
        <f>E32</f>
        <v>0</v>
      </c>
      <c r="F31" s="70">
        <f>F32</f>
        <v>0</v>
      </c>
      <c r="G31" s="16">
        <v>0</v>
      </c>
    </row>
    <row r="32" spans="1:7" ht="15.75">
      <c r="A32" s="2" t="s">
        <v>11</v>
      </c>
      <c r="B32" s="4" t="s">
        <v>46</v>
      </c>
      <c r="C32" s="45" t="s">
        <v>133</v>
      </c>
      <c r="D32" s="4"/>
      <c r="E32" s="70">
        <f>E33</f>
        <v>0</v>
      </c>
      <c r="F32" s="70">
        <f>F33</f>
        <v>0</v>
      </c>
      <c r="G32" s="16">
        <v>0</v>
      </c>
    </row>
    <row r="33" spans="1:7" ht="15.75">
      <c r="A33" s="2" t="s">
        <v>73</v>
      </c>
      <c r="B33" s="4" t="s">
        <v>46</v>
      </c>
      <c r="C33" s="45" t="s">
        <v>133</v>
      </c>
      <c r="D33" s="4" t="s">
        <v>72</v>
      </c>
      <c r="E33" s="70"/>
      <c r="F33" s="70">
        <v>0</v>
      </c>
      <c r="G33" s="16">
        <v>0</v>
      </c>
    </row>
    <row r="34" spans="1:7" ht="15.75">
      <c r="A34" s="2" t="s">
        <v>30</v>
      </c>
      <c r="B34" s="4" t="s">
        <v>32</v>
      </c>
      <c r="C34" s="45"/>
      <c r="D34" s="4"/>
      <c r="E34" s="70">
        <f>E35+E40+E39+E41</f>
        <v>1818895.15</v>
      </c>
      <c r="F34" s="70">
        <f>F35+F40+F39+F41</f>
        <v>1818895.15</v>
      </c>
      <c r="G34" s="16">
        <f t="shared" si="0"/>
        <v>100</v>
      </c>
    </row>
    <row r="35" spans="1:7" ht="31.5">
      <c r="A35" s="2" t="s">
        <v>12</v>
      </c>
      <c r="B35" s="4" t="s">
        <v>32</v>
      </c>
      <c r="C35" s="45" t="s">
        <v>51</v>
      </c>
      <c r="D35" s="4"/>
      <c r="E35" s="70">
        <f>E36+E37+E38</f>
        <v>1078485.47</v>
      </c>
      <c r="F35" s="70">
        <f>F36+F37+F38</f>
        <v>1078485.47</v>
      </c>
      <c r="G35" s="16">
        <f t="shared" si="0"/>
        <v>100</v>
      </c>
    </row>
    <row r="36" spans="1:7" ht="15.75">
      <c r="A36" s="2" t="s">
        <v>61</v>
      </c>
      <c r="B36" s="4" t="s">
        <v>32</v>
      </c>
      <c r="C36" s="45" t="s">
        <v>51</v>
      </c>
      <c r="D36" s="4" t="s">
        <v>57</v>
      </c>
      <c r="E36" s="70">
        <f>662511.08+240790.39</f>
        <v>903301.47</v>
      </c>
      <c r="F36" s="70">
        <f>662511.08+240790.39</f>
        <v>903301.47</v>
      </c>
      <c r="G36" s="16">
        <f t="shared" si="0"/>
        <v>100</v>
      </c>
    </row>
    <row r="37" spans="1:7" ht="31.5">
      <c r="A37" s="2" t="s">
        <v>67</v>
      </c>
      <c r="B37" s="4" t="s">
        <v>32</v>
      </c>
      <c r="C37" s="45" t="s">
        <v>51</v>
      </c>
      <c r="D37" s="4" t="s">
        <v>65</v>
      </c>
      <c r="E37" s="70">
        <f>167384</f>
        <v>167384</v>
      </c>
      <c r="F37" s="70">
        <v>167384</v>
      </c>
      <c r="G37" s="16">
        <f t="shared" si="0"/>
        <v>100</v>
      </c>
    </row>
    <row r="38" spans="1:7" ht="30" customHeight="1">
      <c r="A38" s="2" t="s">
        <v>62</v>
      </c>
      <c r="B38" s="4" t="s">
        <v>32</v>
      </c>
      <c r="C38" s="45" t="s">
        <v>51</v>
      </c>
      <c r="D38" s="4" t="s">
        <v>54</v>
      </c>
      <c r="E38" s="70">
        <f>2350+5450</f>
        <v>7800</v>
      </c>
      <c r="F38" s="70">
        <f>2350+5450</f>
        <v>7800</v>
      </c>
      <c r="G38" s="16">
        <f t="shared" si="0"/>
        <v>100</v>
      </c>
    </row>
    <row r="39" spans="1:7" ht="33" customHeight="1" hidden="1">
      <c r="A39" s="2" t="s">
        <v>62</v>
      </c>
      <c r="B39" s="4" t="s">
        <v>32</v>
      </c>
      <c r="C39" s="45" t="s">
        <v>156</v>
      </c>
      <c r="D39" s="4" t="s">
        <v>54</v>
      </c>
      <c r="E39" s="70">
        <v>0</v>
      </c>
      <c r="F39" s="79"/>
      <c r="G39" s="16" t="e">
        <f t="shared" si="0"/>
        <v>#DIV/0!</v>
      </c>
    </row>
    <row r="40" spans="1:7" ht="33" customHeight="1">
      <c r="A40" s="2" t="s">
        <v>62</v>
      </c>
      <c r="B40" s="4" t="s">
        <v>32</v>
      </c>
      <c r="C40" s="45" t="s">
        <v>151</v>
      </c>
      <c r="D40" s="4" t="s">
        <v>54</v>
      </c>
      <c r="E40" s="70">
        <f>8096.16+4376.52+4506</f>
        <v>16978.68</v>
      </c>
      <c r="F40" s="70">
        <f>8096.16+4376.52+4506</f>
        <v>16978.68</v>
      </c>
      <c r="G40" s="16">
        <f t="shared" si="0"/>
        <v>100</v>
      </c>
    </row>
    <row r="41" spans="1:7" ht="31.5">
      <c r="A41" s="2" t="s">
        <v>62</v>
      </c>
      <c r="B41" s="4" t="s">
        <v>32</v>
      </c>
      <c r="C41" s="45" t="s">
        <v>183</v>
      </c>
      <c r="D41" s="4" t="s">
        <v>54</v>
      </c>
      <c r="E41" s="79">
        <f>48726+674705</f>
        <v>723431</v>
      </c>
      <c r="F41" s="79">
        <f>48726+674705</f>
        <v>723431</v>
      </c>
      <c r="G41" s="16">
        <f t="shared" si="0"/>
        <v>100</v>
      </c>
    </row>
    <row r="42" spans="1:7" ht="15.75">
      <c r="A42" s="26" t="s">
        <v>43</v>
      </c>
      <c r="B42" s="20" t="s">
        <v>44</v>
      </c>
      <c r="C42" s="49"/>
      <c r="D42" s="20"/>
      <c r="E42" s="80">
        <f>E43</f>
        <v>1054126</v>
      </c>
      <c r="F42" s="80">
        <f>F43</f>
        <v>1054126</v>
      </c>
      <c r="G42" s="16">
        <f t="shared" si="0"/>
        <v>100</v>
      </c>
    </row>
    <row r="43" spans="1:7" ht="15.75">
      <c r="A43" s="23" t="s">
        <v>36</v>
      </c>
      <c r="B43" s="24" t="s">
        <v>35</v>
      </c>
      <c r="C43" s="50"/>
      <c r="D43" s="24"/>
      <c r="E43" s="81">
        <f>E44</f>
        <v>1054126</v>
      </c>
      <c r="F43" s="81">
        <f>F44</f>
        <v>1054126</v>
      </c>
      <c r="G43" s="16">
        <f t="shared" si="0"/>
        <v>100</v>
      </c>
    </row>
    <row r="44" spans="1:7" ht="31.5">
      <c r="A44" s="2" t="s">
        <v>33</v>
      </c>
      <c r="B44" s="4" t="s">
        <v>35</v>
      </c>
      <c r="C44" s="45" t="s">
        <v>134</v>
      </c>
      <c r="D44" s="4"/>
      <c r="E44" s="70">
        <f>E45+E48+E47+E46</f>
        <v>1054126</v>
      </c>
      <c r="F44" s="70">
        <f>F45+F48+F47+F46</f>
        <v>1054126</v>
      </c>
      <c r="G44" s="16">
        <f t="shared" si="0"/>
        <v>100</v>
      </c>
    </row>
    <row r="45" spans="1:7" ht="15.75">
      <c r="A45" s="2" t="s">
        <v>61</v>
      </c>
      <c r="B45" s="4" t="s">
        <v>35</v>
      </c>
      <c r="C45" s="45" t="s">
        <v>134</v>
      </c>
      <c r="D45" s="4" t="s">
        <v>57</v>
      </c>
      <c r="E45" s="70">
        <f>700492.91+268400.53</f>
        <v>968893.4400000001</v>
      </c>
      <c r="F45" s="70">
        <f>700492.91+268400.53</f>
        <v>968893.4400000001</v>
      </c>
      <c r="G45" s="16">
        <f t="shared" si="0"/>
        <v>100</v>
      </c>
    </row>
    <row r="46" spans="1:7" s="6" customFormat="1" ht="31.5">
      <c r="A46" s="2" t="s">
        <v>63</v>
      </c>
      <c r="B46" s="11" t="s">
        <v>35</v>
      </c>
      <c r="C46" s="46" t="s">
        <v>134</v>
      </c>
      <c r="D46" s="4" t="s">
        <v>55</v>
      </c>
      <c r="E46" s="76">
        <v>4854</v>
      </c>
      <c r="F46" s="76">
        <v>4854</v>
      </c>
      <c r="G46" s="16"/>
    </row>
    <row r="47" spans="1:7" ht="31.5">
      <c r="A47" s="2" t="s">
        <v>67</v>
      </c>
      <c r="B47" s="4" t="s">
        <v>35</v>
      </c>
      <c r="C47" s="45" t="s">
        <v>134</v>
      </c>
      <c r="D47" s="4" t="s">
        <v>65</v>
      </c>
      <c r="E47" s="70">
        <f>12559.03</f>
        <v>12559.03</v>
      </c>
      <c r="F47" s="70">
        <f>12559.03</f>
        <v>12559.03</v>
      </c>
      <c r="G47" s="16">
        <f t="shared" si="0"/>
        <v>100</v>
      </c>
    </row>
    <row r="48" spans="1:7" ht="31.5">
      <c r="A48" s="69" t="s">
        <v>108</v>
      </c>
      <c r="B48" s="4" t="s">
        <v>35</v>
      </c>
      <c r="C48" s="45" t="s">
        <v>134</v>
      </c>
      <c r="D48" s="4" t="s">
        <v>54</v>
      </c>
      <c r="E48" s="70">
        <f>5269.42+146.87+2977.24+45000+14426</f>
        <v>67819.53</v>
      </c>
      <c r="F48" s="70">
        <v>67819.53</v>
      </c>
      <c r="G48" s="16">
        <f t="shared" si="0"/>
        <v>100</v>
      </c>
    </row>
    <row r="49" spans="1:7" s="59" customFormat="1" ht="31.5">
      <c r="A49" s="56" t="s">
        <v>21</v>
      </c>
      <c r="B49" s="57" t="s">
        <v>27</v>
      </c>
      <c r="C49" s="51"/>
      <c r="D49" s="58"/>
      <c r="E49" s="82">
        <f>E52+E50</f>
        <v>134185.3</v>
      </c>
      <c r="F49" s="82">
        <f>F52+F50</f>
        <v>134185.3</v>
      </c>
      <c r="G49" s="16">
        <f t="shared" si="0"/>
        <v>100</v>
      </c>
    </row>
    <row r="50" spans="1:7" s="59" customFormat="1" ht="47.25">
      <c r="A50" s="60" t="s">
        <v>118</v>
      </c>
      <c r="B50" s="71" t="s">
        <v>117</v>
      </c>
      <c r="C50" s="47" t="s">
        <v>120</v>
      </c>
      <c r="D50" s="67"/>
      <c r="E50" s="83">
        <f>E51</f>
        <v>19671</v>
      </c>
      <c r="F50" s="83">
        <f>F51</f>
        <v>19671</v>
      </c>
      <c r="G50" s="16">
        <f t="shared" si="0"/>
        <v>100</v>
      </c>
    </row>
    <row r="51" spans="1:7" s="59" customFormat="1" ht="31.5">
      <c r="A51" s="60" t="s">
        <v>119</v>
      </c>
      <c r="B51" s="71" t="s">
        <v>117</v>
      </c>
      <c r="C51" s="47" t="s">
        <v>120</v>
      </c>
      <c r="D51" s="67">
        <v>244</v>
      </c>
      <c r="E51" s="83">
        <f>19671</f>
        <v>19671</v>
      </c>
      <c r="F51" s="83">
        <v>19671</v>
      </c>
      <c r="G51" s="16">
        <f t="shared" si="0"/>
        <v>100</v>
      </c>
    </row>
    <row r="52" spans="1:7" ht="15.75">
      <c r="A52" s="2" t="s">
        <v>79</v>
      </c>
      <c r="B52" s="11" t="s">
        <v>78</v>
      </c>
      <c r="C52" s="46"/>
      <c r="D52" s="4"/>
      <c r="E52" s="76">
        <f>E53</f>
        <v>114514.3</v>
      </c>
      <c r="F52" s="76">
        <f>F53</f>
        <v>114514.3</v>
      </c>
      <c r="G52" s="16">
        <f t="shared" si="0"/>
        <v>100</v>
      </c>
    </row>
    <row r="53" spans="1:7" ht="15.75">
      <c r="A53" s="2" t="s">
        <v>80</v>
      </c>
      <c r="B53" s="11" t="s">
        <v>78</v>
      </c>
      <c r="C53" s="46" t="s">
        <v>135</v>
      </c>
      <c r="D53" s="4"/>
      <c r="E53" s="76">
        <f>E54</f>
        <v>114514.3</v>
      </c>
      <c r="F53" s="76">
        <f>F54</f>
        <v>114514.3</v>
      </c>
      <c r="G53" s="16">
        <f t="shared" si="0"/>
        <v>100</v>
      </c>
    </row>
    <row r="54" spans="1:7" ht="31.5">
      <c r="A54" s="2" t="s">
        <v>62</v>
      </c>
      <c r="B54" s="11" t="s">
        <v>78</v>
      </c>
      <c r="C54" s="46" t="s">
        <v>135</v>
      </c>
      <c r="D54" s="4" t="s">
        <v>54</v>
      </c>
      <c r="E54" s="76">
        <f>114514.3</f>
        <v>114514.3</v>
      </c>
      <c r="F54" s="76">
        <v>114514.3</v>
      </c>
      <c r="G54" s="16">
        <f t="shared" si="0"/>
        <v>100</v>
      </c>
    </row>
    <row r="55" spans="1:7" ht="15.75">
      <c r="A55" s="1" t="s">
        <v>23</v>
      </c>
      <c r="B55" s="5" t="s">
        <v>28</v>
      </c>
      <c r="C55" s="45"/>
      <c r="D55" s="4"/>
      <c r="E55" s="84">
        <f>E56+E59</f>
        <v>11354859.43</v>
      </c>
      <c r="F55" s="84">
        <f>F56+F59</f>
        <v>11354859.43</v>
      </c>
      <c r="G55" s="16">
        <f t="shared" si="0"/>
        <v>100</v>
      </c>
    </row>
    <row r="56" spans="1:7" ht="15.75">
      <c r="A56" s="2" t="s">
        <v>17</v>
      </c>
      <c r="B56" s="4" t="s">
        <v>18</v>
      </c>
      <c r="C56" s="52"/>
      <c r="D56" s="5"/>
      <c r="E56" s="81">
        <f>E57</f>
        <v>11354859.43</v>
      </c>
      <c r="F56" s="81">
        <f>F57</f>
        <v>11354859.43</v>
      </c>
      <c r="G56" s="16">
        <f t="shared" si="0"/>
        <v>100</v>
      </c>
    </row>
    <row r="57" spans="1:7" ht="47.25">
      <c r="A57" s="2" t="s">
        <v>45</v>
      </c>
      <c r="B57" s="4" t="s">
        <v>18</v>
      </c>
      <c r="C57" s="53" t="s">
        <v>136</v>
      </c>
      <c r="D57" s="5"/>
      <c r="E57" s="81">
        <f>E58</f>
        <v>11354859.43</v>
      </c>
      <c r="F57" s="81">
        <f>F58</f>
        <v>11354859.43</v>
      </c>
      <c r="G57" s="16">
        <f t="shared" si="0"/>
        <v>100</v>
      </c>
    </row>
    <row r="58" spans="1:7" ht="31.5">
      <c r="A58" s="2" t="s">
        <v>62</v>
      </c>
      <c r="B58" s="4" t="s">
        <v>18</v>
      </c>
      <c r="C58" s="53" t="s">
        <v>136</v>
      </c>
      <c r="D58" s="24" t="s">
        <v>54</v>
      </c>
      <c r="E58" s="81">
        <f>11354859.43</f>
        <v>11354859.43</v>
      </c>
      <c r="F58" s="81">
        <f>11354859.43</f>
        <v>11354859.43</v>
      </c>
      <c r="G58" s="16">
        <f t="shared" si="0"/>
        <v>100</v>
      </c>
    </row>
    <row r="59" spans="1:7" ht="63" hidden="1">
      <c r="A59" s="2" t="s">
        <v>157</v>
      </c>
      <c r="B59" s="4" t="s">
        <v>158</v>
      </c>
      <c r="C59" s="53" t="s">
        <v>159</v>
      </c>
      <c r="D59" s="24"/>
      <c r="E59" s="81">
        <v>0</v>
      </c>
      <c r="F59" s="81"/>
      <c r="G59" s="16"/>
    </row>
    <row r="60" spans="1:7" ht="31.5">
      <c r="A60" s="26" t="s">
        <v>165</v>
      </c>
      <c r="B60" s="20" t="s">
        <v>158</v>
      </c>
      <c r="C60" s="73"/>
      <c r="D60" s="20"/>
      <c r="E60" s="80">
        <f>E61</f>
        <v>113738.25</v>
      </c>
      <c r="F60" s="80">
        <f>F61</f>
        <v>113738.25</v>
      </c>
      <c r="G60" s="72">
        <f t="shared" si="0"/>
        <v>100</v>
      </c>
    </row>
    <row r="61" spans="1:7" ht="15.75">
      <c r="A61" s="2" t="s">
        <v>166</v>
      </c>
      <c r="B61" s="4" t="s">
        <v>158</v>
      </c>
      <c r="C61" s="53" t="s">
        <v>159</v>
      </c>
      <c r="D61" s="24"/>
      <c r="E61" s="81">
        <f>113738.25</f>
        <v>113738.25</v>
      </c>
      <c r="F61" s="81">
        <v>113738.25</v>
      </c>
      <c r="G61" s="16">
        <f t="shared" si="0"/>
        <v>100</v>
      </c>
    </row>
    <row r="62" spans="1:7" ht="15.75">
      <c r="A62" s="26" t="s">
        <v>52</v>
      </c>
      <c r="B62" s="20" t="s">
        <v>53</v>
      </c>
      <c r="C62" s="49"/>
      <c r="D62" s="20"/>
      <c r="E62" s="80">
        <f>E63+E72+E81</f>
        <v>74610648.55</v>
      </c>
      <c r="F62" s="80">
        <f>F63+F72+F81</f>
        <v>73842796.99</v>
      </c>
      <c r="G62" s="16">
        <f t="shared" si="0"/>
        <v>98.97085526674462</v>
      </c>
    </row>
    <row r="63" spans="1:7" ht="13.5" customHeight="1">
      <c r="A63" s="23" t="s">
        <v>82</v>
      </c>
      <c r="B63" s="24" t="s">
        <v>81</v>
      </c>
      <c r="C63" s="54"/>
      <c r="D63" s="24"/>
      <c r="E63" s="81">
        <f>SUM(E64:E71)</f>
        <v>57477759.04</v>
      </c>
      <c r="F63" s="81">
        <f>SUM(F64:F71)</f>
        <v>56709907.48</v>
      </c>
      <c r="G63" s="16">
        <f t="shared" si="0"/>
        <v>98.66408925326118</v>
      </c>
    </row>
    <row r="64" spans="1:7" ht="1.5" customHeight="1" hidden="1">
      <c r="A64" s="23" t="s">
        <v>82</v>
      </c>
      <c r="B64" s="24" t="s">
        <v>81</v>
      </c>
      <c r="C64" s="54" t="s">
        <v>152</v>
      </c>
      <c r="D64" s="24" t="s">
        <v>153</v>
      </c>
      <c r="E64" s="81">
        <v>0</v>
      </c>
      <c r="F64" s="81">
        <v>0</v>
      </c>
      <c r="G64" s="16" t="e">
        <f t="shared" si="0"/>
        <v>#DIV/0!</v>
      </c>
    </row>
    <row r="65" spans="1:7" ht="0.75" customHeight="1" hidden="1">
      <c r="A65" s="23" t="s">
        <v>83</v>
      </c>
      <c r="B65" s="24" t="s">
        <v>81</v>
      </c>
      <c r="C65" s="54" t="s">
        <v>147</v>
      </c>
      <c r="D65" s="24" t="s">
        <v>66</v>
      </c>
      <c r="E65" s="81">
        <v>0</v>
      </c>
      <c r="F65" s="81">
        <v>0</v>
      </c>
      <c r="G65" s="16" t="e">
        <f t="shared" si="0"/>
        <v>#DIV/0!</v>
      </c>
    </row>
    <row r="66" spans="1:7" ht="31.5" hidden="1">
      <c r="A66" s="2" t="s">
        <v>154</v>
      </c>
      <c r="B66" s="24" t="s">
        <v>81</v>
      </c>
      <c r="C66" s="54" t="s">
        <v>147</v>
      </c>
      <c r="D66" s="24" t="s">
        <v>127</v>
      </c>
      <c r="E66" s="81">
        <v>0</v>
      </c>
      <c r="F66" s="81">
        <v>0</v>
      </c>
      <c r="G66" s="16" t="e">
        <f t="shared" si="0"/>
        <v>#DIV/0!</v>
      </c>
    </row>
    <row r="67" spans="1:7" ht="47.25">
      <c r="A67" s="23" t="s">
        <v>201</v>
      </c>
      <c r="B67" s="24" t="s">
        <v>81</v>
      </c>
      <c r="C67" s="54" t="s">
        <v>184</v>
      </c>
      <c r="D67" s="24" t="s">
        <v>153</v>
      </c>
      <c r="E67" s="81">
        <v>17631321.12</v>
      </c>
      <c r="F67" s="81">
        <v>16863469.56</v>
      </c>
      <c r="G67" s="16">
        <f>F67/E67*100</f>
        <v>95.64495731900094</v>
      </c>
    </row>
    <row r="68" spans="1:7" ht="47.25">
      <c r="A68" s="23" t="s">
        <v>201</v>
      </c>
      <c r="B68" s="24" t="s">
        <v>81</v>
      </c>
      <c r="C68" s="54" t="s">
        <v>152</v>
      </c>
      <c r="D68" s="24" t="s">
        <v>153</v>
      </c>
      <c r="E68" s="81">
        <v>38969286.44</v>
      </c>
      <c r="F68" s="81">
        <v>38969286.44</v>
      </c>
      <c r="G68" s="16"/>
    </row>
    <row r="69" spans="1:7" ht="15.75">
      <c r="A69" s="2" t="s">
        <v>168</v>
      </c>
      <c r="B69" s="24" t="s">
        <v>81</v>
      </c>
      <c r="C69" s="54" t="s">
        <v>147</v>
      </c>
      <c r="D69" s="24" t="s">
        <v>54</v>
      </c>
      <c r="E69" s="81">
        <v>137519.01</v>
      </c>
      <c r="F69" s="81">
        <v>137519.01</v>
      </c>
      <c r="G69" s="16">
        <f t="shared" si="0"/>
        <v>100</v>
      </c>
    </row>
    <row r="70" spans="1:7" ht="47.25">
      <c r="A70" s="2" t="s">
        <v>202</v>
      </c>
      <c r="B70" s="24" t="s">
        <v>81</v>
      </c>
      <c r="C70" s="54" t="s">
        <v>160</v>
      </c>
      <c r="D70" s="24" t="s">
        <v>127</v>
      </c>
      <c r="E70" s="81">
        <f>100000+200000</f>
        <v>300000</v>
      </c>
      <c r="F70" s="81">
        <v>300000</v>
      </c>
      <c r="G70" s="16">
        <f t="shared" si="0"/>
        <v>100</v>
      </c>
    </row>
    <row r="71" spans="1:7" ht="47.25">
      <c r="A71" s="2" t="s">
        <v>77</v>
      </c>
      <c r="B71" s="24" t="s">
        <v>81</v>
      </c>
      <c r="C71" s="54" t="s">
        <v>167</v>
      </c>
      <c r="D71" s="24" t="s">
        <v>60</v>
      </c>
      <c r="E71" s="81">
        <v>439632.47</v>
      </c>
      <c r="F71" s="81">
        <v>439632.47</v>
      </c>
      <c r="G71" s="16"/>
    </row>
    <row r="72" spans="1:7" s="68" customFormat="1" ht="15.75">
      <c r="A72" s="26" t="s">
        <v>200</v>
      </c>
      <c r="B72" s="20" t="s">
        <v>122</v>
      </c>
      <c r="C72" s="49"/>
      <c r="D72" s="20"/>
      <c r="E72" s="80">
        <f>E73</f>
        <v>7417460.279999999</v>
      </c>
      <c r="F72" s="80">
        <f>F73</f>
        <v>7417460.279999999</v>
      </c>
      <c r="G72" s="16">
        <f t="shared" si="0"/>
        <v>100</v>
      </c>
    </row>
    <row r="73" spans="1:7" ht="15.75">
      <c r="A73" s="3" t="s">
        <v>121</v>
      </c>
      <c r="B73" s="24" t="s">
        <v>122</v>
      </c>
      <c r="C73" s="54" t="s">
        <v>148</v>
      </c>
      <c r="D73" s="24"/>
      <c r="E73" s="81">
        <f>SUM(E74:E80)</f>
        <v>7417460.279999999</v>
      </c>
      <c r="F73" s="81">
        <f>SUM(F74:F80)</f>
        <v>7417460.279999999</v>
      </c>
      <c r="G73" s="16">
        <f t="shared" si="0"/>
        <v>100</v>
      </c>
    </row>
    <row r="74" spans="1:7" ht="39" customHeight="1">
      <c r="A74" s="2" t="s">
        <v>196</v>
      </c>
      <c r="B74" s="24" t="s">
        <v>122</v>
      </c>
      <c r="C74" s="54" t="s">
        <v>138</v>
      </c>
      <c r="D74" s="24" t="s">
        <v>54</v>
      </c>
      <c r="E74" s="81">
        <f>411152.39+340000</f>
        <v>751152.39</v>
      </c>
      <c r="F74" s="81">
        <f>411152.39+340000</f>
        <v>751152.39</v>
      </c>
      <c r="G74" s="16">
        <f t="shared" si="0"/>
        <v>100</v>
      </c>
    </row>
    <row r="75" spans="1:7" ht="21.75" customHeight="1">
      <c r="A75" s="2" t="s">
        <v>84</v>
      </c>
      <c r="B75" s="24" t="s">
        <v>122</v>
      </c>
      <c r="C75" s="54" t="s">
        <v>148</v>
      </c>
      <c r="D75" s="24" t="s">
        <v>66</v>
      </c>
      <c r="E75" s="81">
        <f>194317.3</f>
        <v>194317.3</v>
      </c>
      <c r="F75" s="81">
        <v>194317.3</v>
      </c>
      <c r="G75" s="16">
        <f t="shared" si="0"/>
        <v>100</v>
      </c>
    </row>
    <row r="76" spans="1:7" ht="31.5">
      <c r="A76" s="2" t="s">
        <v>196</v>
      </c>
      <c r="B76" s="24" t="s">
        <v>122</v>
      </c>
      <c r="C76" s="54" t="s">
        <v>148</v>
      </c>
      <c r="D76" s="24" t="s">
        <v>54</v>
      </c>
      <c r="E76" s="81">
        <f>160763.76+99900+67192.1</f>
        <v>327855.86</v>
      </c>
      <c r="F76" s="81">
        <v>327855.86</v>
      </c>
      <c r="G76" s="16">
        <f>F76/E76*100</f>
        <v>100</v>
      </c>
    </row>
    <row r="77" spans="1:7" ht="31.5">
      <c r="A77" s="2" t="s">
        <v>195</v>
      </c>
      <c r="B77" s="24" t="s">
        <v>122</v>
      </c>
      <c r="C77" s="54" t="s">
        <v>148</v>
      </c>
      <c r="D77" s="24" t="s">
        <v>66</v>
      </c>
      <c r="E77" s="81">
        <v>5277402.92</v>
      </c>
      <c r="F77" s="81">
        <v>5277402.92</v>
      </c>
      <c r="G77" s="16">
        <f>F77/E77*100</f>
        <v>100</v>
      </c>
    </row>
    <row r="78" spans="1:7" ht="31.5">
      <c r="A78" s="2" t="s">
        <v>196</v>
      </c>
      <c r="B78" s="24" t="s">
        <v>122</v>
      </c>
      <c r="C78" s="54" t="s">
        <v>161</v>
      </c>
      <c r="D78" s="24" t="s">
        <v>54</v>
      </c>
      <c r="E78" s="81">
        <v>48094.24</v>
      </c>
      <c r="F78" s="81">
        <v>48094.24</v>
      </c>
      <c r="G78" s="16">
        <f>F78/E78*100</f>
        <v>100</v>
      </c>
    </row>
    <row r="79" spans="1:7" ht="15.75">
      <c r="A79" s="2" t="s">
        <v>197</v>
      </c>
      <c r="B79" s="24" t="s">
        <v>122</v>
      </c>
      <c r="C79" s="54" t="s">
        <v>138</v>
      </c>
      <c r="D79" s="24" t="s">
        <v>185</v>
      </c>
      <c r="E79" s="81">
        <v>504536.48</v>
      </c>
      <c r="F79" s="81">
        <v>504536.48</v>
      </c>
      <c r="G79" s="16">
        <f>F79/E79*100</f>
        <v>100</v>
      </c>
    </row>
    <row r="80" spans="1:7" ht="31.5">
      <c r="A80" s="2" t="s">
        <v>198</v>
      </c>
      <c r="B80" s="24" t="s">
        <v>122</v>
      </c>
      <c r="C80" s="54" t="s">
        <v>150</v>
      </c>
      <c r="D80" s="24" t="s">
        <v>65</v>
      </c>
      <c r="E80" s="81">
        <v>314101.09</v>
      </c>
      <c r="F80" s="81">
        <v>314101.09</v>
      </c>
      <c r="G80" s="16">
        <f>F80/E80*100</f>
        <v>100</v>
      </c>
    </row>
    <row r="81" spans="1:7" ht="15.75">
      <c r="A81" s="26" t="s">
        <v>199</v>
      </c>
      <c r="B81" s="20" t="s">
        <v>85</v>
      </c>
      <c r="C81" s="49"/>
      <c r="D81" s="20"/>
      <c r="E81" s="80">
        <f>SUM(E82:E85)</f>
        <v>9715429.23</v>
      </c>
      <c r="F81" s="80">
        <f>SUM(F82:F85)</f>
        <v>9715429.23</v>
      </c>
      <c r="G81" s="72">
        <f t="shared" si="0"/>
        <v>100</v>
      </c>
    </row>
    <row r="82" spans="1:7" ht="31.5">
      <c r="A82" s="2" t="s">
        <v>207</v>
      </c>
      <c r="B82" s="4" t="s">
        <v>85</v>
      </c>
      <c r="C82" s="45" t="s">
        <v>139</v>
      </c>
      <c r="D82" s="4" t="s">
        <v>54</v>
      </c>
      <c r="E82" s="70">
        <f>1150+2987508+1663435.63+134333.82+376047.04+1745837.63+6234+93440+52344.08</f>
        <v>7060330.2</v>
      </c>
      <c r="F82" s="70">
        <f>1150+2987508+1663435.63+134333.82+376047.04+1745837.63+6234+93440+52344.08</f>
        <v>7060330.2</v>
      </c>
      <c r="G82" s="16">
        <f t="shared" si="0"/>
        <v>100</v>
      </c>
    </row>
    <row r="83" spans="1:7" ht="31.5" hidden="1">
      <c r="A83" s="2" t="s">
        <v>62</v>
      </c>
      <c r="B83" s="4" t="s">
        <v>85</v>
      </c>
      <c r="C83" s="45" t="s">
        <v>149</v>
      </c>
      <c r="D83" s="4" t="s">
        <v>54</v>
      </c>
      <c r="E83" s="70">
        <v>0</v>
      </c>
      <c r="F83" s="70">
        <v>0</v>
      </c>
      <c r="G83" s="16" t="e">
        <f t="shared" si="0"/>
        <v>#DIV/0!</v>
      </c>
    </row>
    <row r="84" spans="1:7" ht="47.25">
      <c r="A84" s="2" t="s">
        <v>201</v>
      </c>
      <c r="B84" s="4" t="s">
        <v>85</v>
      </c>
      <c r="C84" s="45" t="s">
        <v>186</v>
      </c>
      <c r="D84" s="4" t="s">
        <v>153</v>
      </c>
      <c r="E84" s="70">
        <f>133161.1+57069.04+1410408.22+604460.67</f>
        <v>2205099.03</v>
      </c>
      <c r="F84" s="70">
        <f>133161.1+57069.04+1410408.22+604460.67</f>
        <v>2205099.03</v>
      </c>
      <c r="G84" s="16"/>
    </row>
    <row r="85" spans="1:7" ht="31.5">
      <c r="A85" s="2" t="s">
        <v>207</v>
      </c>
      <c r="B85" s="4" t="s">
        <v>85</v>
      </c>
      <c r="C85" s="45" t="s">
        <v>187</v>
      </c>
      <c r="D85" s="4" t="s">
        <v>54</v>
      </c>
      <c r="E85" s="70">
        <f>405000+45000</f>
        <v>450000</v>
      </c>
      <c r="F85" s="70">
        <v>450000</v>
      </c>
      <c r="G85" s="16"/>
    </row>
    <row r="86" spans="1:7" ht="15.75">
      <c r="A86" s="1" t="s">
        <v>25</v>
      </c>
      <c r="B86" s="5" t="s">
        <v>29</v>
      </c>
      <c r="C86" s="52"/>
      <c r="D86" s="5"/>
      <c r="E86" s="84">
        <f>E87</f>
        <v>411959.71</v>
      </c>
      <c r="F86" s="84">
        <f>F87</f>
        <v>411959.71</v>
      </c>
      <c r="G86" s="16">
        <f t="shared" si="0"/>
        <v>100</v>
      </c>
    </row>
    <row r="87" spans="1:7" ht="15.75">
      <c r="A87" s="3" t="s">
        <v>173</v>
      </c>
      <c r="B87" s="4" t="s">
        <v>15</v>
      </c>
      <c r="C87" s="45"/>
      <c r="D87" s="4"/>
      <c r="E87" s="70">
        <f>E88</f>
        <v>411959.71</v>
      </c>
      <c r="F87" s="70">
        <f>F88</f>
        <v>411959.71</v>
      </c>
      <c r="G87" s="16">
        <f t="shared" si="0"/>
        <v>100</v>
      </c>
    </row>
    <row r="88" spans="1:7" ht="31.5">
      <c r="A88" s="2" t="s">
        <v>75</v>
      </c>
      <c r="B88" s="4" t="s">
        <v>15</v>
      </c>
      <c r="C88" s="45" t="s">
        <v>140</v>
      </c>
      <c r="D88" s="4" t="s">
        <v>58</v>
      </c>
      <c r="E88" s="70">
        <v>411959.71</v>
      </c>
      <c r="F88" s="70">
        <v>411959.71</v>
      </c>
      <c r="G88" s="16">
        <f t="shared" si="0"/>
        <v>100</v>
      </c>
    </row>
    <row r="89" spans="1:7" ht="15.75">
      <c r="A89" s="26" t="s">
        <v>48</v>
      </c>
      <c r="B89" s="20" t="s">
        <v>47</v>
      </c>
      <c r="C89" s="49"/>
      <c r="D89" s="20"/>
      <c r="E89" s="80">
        <f>E90</f>
        <v>11926610.56</v>
      </c>
      <c r="F89" s="80">
        <f>F90</f>
        <v>11926610.56</v>
      </c>
      <c r="G89" s="16">
        <f t="shared" si="0"/>
        <v>100</v>
      </c>
    </row>
    <row r="90" spans="1:7" ht="15.75">
      <c r="A90" s="3" t="s">
        <v>171</v>
      </c>
      <c r="B90" s="4" t="s">
        <v>49</v>
      </c>
      <c r="C90" s="45"/>
      <c r="D90" s="4"/>
      <c r="E90" s="70">
        <f>SUM(E91:E99)</f>
        <v>11926610.56</v>
      </c>
      <c r="F90" s="70">
        <f>SUM(F91:F99)</f>
        <v>11926610.56</v>
      </c>
      <c r="G90" s="16">
        <f t="shared" si="0"/>
        <v>100</v>
      </c>
    </row>
    <row r="91" spans="1:7" ht="63">
      <c r="A91" s="2" t="s">
        <v>205</v>
      </c>
      <c r="B91" s="4" t="s">
        <v>49</v>
      </c>
      <c r="C91" s="45" t="s">
        <v>141</v>
      </c>
      <c r="D91" s="4" t="s">
        <v>58</v>
      </c>
      <c r="E91" s="70">
        <f>1327678.79</f>
        <v>1327678.79</v>
      </c>
      <c r="F91" s="70">
        <v>1327678.79</v>
      </c>
      <c r="G91" s="16">
        <f t="shared" si="0"/>
        <v>100</v>
      </c>
    </row>
    <row r="92" spans="1:7" ht="15.75">
      <c r="A92" s="2" t="s">
        <v>204</v>
      </c>
      <c r="B92" s="4" t="s">
        <v>49</v>
      </c>
      <c r="C92" s="45" t="s">
        <v>141</v>
      </c>
      <c r="D92" s="4" t="s">
        <v>188</v>
      </c>
      <c r="E92" s="70">
        <f>434432.79</f>
        <v>434432.79</v>
      </c>
      <c r="F92" s="70">
        <v>434432.79</v>
      </c>
      <c r="G92" s="16">
        <f t="shared" si="0"/>
        <v>100</v>
      </c>
    </row>
    <row r="93" spans="1:7" ht="47.25">
      <c r="A93" s="6" t="s">
        <v>203</v>
      </c>
      <c r="B93" s="4" t="s">
        <v>49</v>
      </c>
      <c r="C93" s="45" t="s">
        <v>141</v>
      </c>
      <c r="D93" s="4" t="s">
        <v>124</v>
      </c>
      <c r="E93" s="70">
        <v>6802625.94</v>
      </c>
      <c r="F93" s="70">
        <v>6802625.94</v>
      </c>
      <c r="G93" s="16">
        <f t="shared" si="0"/>
        <v>100</v>
      </c>
    </row>
    <row r="94" spans="1:7" ht="15.75">
      <c r="A94" s="3" t="s">
        <v>155</v>
      </c>
      <c r="B94" s="4" t="s">
        <v>49</v>
      </c>
      <c r="C94" s="45" t="s">
        <v>141</v>
      </c>
      <c r="D94" s="4" t="s">
        <v>189</v>
      </c>
      <c r="E94" s="70">
        <v>176445.84</v>
      </c>
      <c r="F94" s="70">
        <v>176445.84</v>
      </c>
      <c r="G94" s="16">
        <f t="shared" si="0"/>
        <v>100</v>
      </c>
    </row>
    <row r="95" spans="1:7" ht="31.5">
      <c r="A95" s="2" t="s">
        <v>75</v>
      </c>
      <c r="B95" s="4" t="s">
        <v>49</v>
      </c>
      <c r="C95" s="45" t="s">
        <v>142</v>
      </c>
      <c r="D95" s="4" t="s">
        <v>58</v>
      </c>
      <c r="E95" s="70">
        <v>1600751.56</v>
      </c>
      <c r="F95" s="70">
        <v>1600751.56</v>
      </c>
      <c r="G95" s="16">
        <f t="shared" si="0"/>
        <v>100</v>
      </c>
    </row>
    <row r="96" spans="1:7" ht="15.75">
      <c r="A96" s="3" t="s">
        <v>204</v>
      </c>
      <c r="B96" s="4" t="s">
        <v>49</v>
      </c>
      <c r="C96" s="45" t="s">
        <v>142</v>
      </c>
      <c r="D96" s="4" t="s">
        <v>188</v>
      </c>
      <c r="E96" s="70">
        <v>81657.64</v>
      </c>
      <c r="F96" s="70">
        <v>81657.64</v>
      </c>
      <c r="G96" s="16">
        <f t="shared" si="0"/>
        <v>100</v>
      </c>
    </row>
    <row r="97" spans="1:7" ht="15.75">
      <c r="A97" s="3" t="s">
        <v>155</v>
      </c>
      <c r="B97" s="4" t="s">
        <v>49</v>
      </c>
      <c r="C97" s="45" t="s">
        <v>190</v>
      </c>
      <c r="D97" s="4" t="s">
        <v>189</v>
      </c>
      <c r="E97" s="70">
        <v>50000</v>
      </c>
      <c r="F97" s="70">
        <v>50000</v>
      </c>
      <c r="G97" s="16">
        <f t="shared" si="0"/>
        <v>100</v>
      </c>
    </row>
    <row r="98" spans="1:7" ht="63">
      <c r="A98" s="2" t="s">
        <v>205</v>
      </c>
      <c r="B98" s="4" t="s">
        <v>49</v>
      </c>
      <c r="C98" s="45" t="s">
        <v>191</v>
      </c>
      <c r="D98" s="4" t="s">
        <v>58</v>
      </c>
      <c r="E98" s="70">
        <f>385367+179590</f>
        <v>564957</v>
      </c>
      <c r="F98" s="70">
        <v>564957</v>
      </c>
      <c r="G98" s="16"/>
    </row>
    <row r="99" spans="1:7" ht="47.25">
      <c r="A99" s="6" t="s">
        <v>203</v>
      </c>
      <c r="B99" s="4" t="s">
        <v>49</v>
      </c>
      <c r="C99" s="45" t="s">
        <v>191</v>
      </c>
      <c r="D99" s="4" t="s">
        <v>124</v>
      </c>
      <c r="E99" s="70">
        <v>888061</v>
      </c>
      <c r="F99" s="70">
        <v>888061</v>
      </c>
      <c r="G99" s="16"/>
    </row>
    <row r="100" spans="1:7" ht="15.75">
      <c r="A100" s="26" t="s">
        <v>24</v>
      </c>
      <c r="B100" s="20" t="s">
        <v>208</v>
      </c>
      <c r="C100" s="49"/>
      <c r="D100" s="20"/>
      <c r="E100" s="80">
        <f>E101</f>
        <v>870315.32</v>
      </c>
      <c r="F100" s="80">
        <f>F101</f>
        <v>870315.32</v>
      </c>
      <c r="G100" s="72">
        <f t="shared" si="0"/>
        <v>100</v>
      </c>
    </row>
    <row r="101" spans="1:7" ht="15" customHeight="1">
      <c r="A101" s="2" t="s">
        <v>13</v>
      </c>
      <c r="B101" s="4">
        <v>1003</v>
      </c>
      <c r="C101" s="45" t="s">
        <v>143</v>
      </c>
      <c r="D101" s="4"/>
      <c r="E101" s="70">
        <f>SUM(E104:E109)</f>
        <v>870315.32</v>
      </c>
      <c r="F101" s="70">
        <f>SUM(F104:F109)</f>
        <v>870315.32</v>
      </c>
      <c r="G101" s="16">
        <f t="shared" si="0"/>
        <v>100</v>
      </c>
    </row>
    <row r="102" spans="1:7" ht="1.5" customHeight="1" hidden="1">
      <c r="A102" s="2" t="s">
        <v>31</v>
      </c>
      <c r="B102" s="4" t="s">
        <v>96</v>
      </c>
      <c r="C102" s="45" t="s">
        <v>143</v>
      </c>
      <c r="D102" s="4" t="s">
        <v>125</v>
      </c>
      <c r="E102" s="70"/>
      <c r="F102" s="70"/>
      <c r="G102" s="16"/>
    </row>
    <row r="103" spans="1:7" ht="31.5" hidden="1">
      <c r="A103" s="2" t="s">
        <v>97</v>
      </c>
      <c r="B103" s="4">
        <v>1003</v>
      </c>
      <c r="C103" s="45" t="s">
        <v>143</v>
      </c>
      <c r="D103" s="4" t="s">
        <v>59</v>
      </c>
      <c r="E103" s="70"/>
      <c r="F103" s="70"/>
      <c r="G103" s="16"/>
    </row>
    <row r="104" spans="1:7" ht="31.5">
      <c r="A104" s="2" t="s">
        <v>207</v>
      </c>
      <c r="B104" s="4" t="s">
        <v>96</v>
      </c>
      <c r="C104" s="45" t="s">
        <v>144</v>
      </c>
      <c r="D104" s="4" t="s">
        <v>54</v>
      </c>
      <c r="E104" s="70">
        <v>8000</v>
      </c>
      <c r="F104" s="70">
        <v>8000</v>
      </c>
      <c r="G104" s="16"/>
    </row>
    <row r="105" spans="1:7" ht="15.75">
      <c r="A105" s="2" t="s">
        <v>14</v>
      </c>
      <c r="B105" s="4">
        <v>1003</v>
      </c>
      <c r="C105" s="45" t="s">
        <v>144</v>
      </c>
      <c r="D105" s="4" t="s">
        <v>60</v>
      </c>
      <c r="E105" s="70">
        <v>64091.08</v>
      </c>
      <c r="F105" s="70">
        <v>64091.08</v>
      </c>
      <c r="G105" s="16">
        <f aca="true" t="shared" si="1" ref="G105:G116">F105/E105*100</f>
        <v>100</v>
      </c>
    </row>
    <row r="106" spans="1:7" ht="47.25">
      <c r="A106" s="2" t="s">
        <v>77</v>
      </c>
      <c r="B106" s="4" t="s">
        <v>96</v>
      </c>
      <c r="C106" s="45" t="s">
        <v>144</v>
      </c>
      <c r="D106" s="4" t="s">
        <v>127</v>
      </c>
      <c r="E106" s="70">
        <v>502363</v>
      </c>
      <c r="F106" s="70">
        <v>502363</v>
      </c>
      <c r="G106" s="16">
        <f t="shared" si="1"/>
        <v>100</v>
      </c>
    </row>
    <row r="107" spans="1:7" ht="31.5">
      <c r="A107" s="2" t="s">
        <v>126</v>
      </c>
      <c r="B107" s="4" t="s">
        <v>96</v>
      </c>
      <c r="C107" s="45" t="s">
        <v>143</v>
      </c>
      <c r="D107" s="4" t="s">
        <v>125</v>
      </c>
      <c r="E107" s="70">
        <v>89735.16</v>
      </c>
      <c r="F107" s="70">
        <v>89735.16</v>
      </c>
      <c r="G107" s="16">
        <f t="shared" si="1"/>
        <v>100</v>
      </c>
    </row>
    <row r="108" spans="1:7" ht="31.5">
      <c r="A108" s="2" t="s">
        <v>206</v>
      </c>
      <c r="B108" s="4" t="s">
        <v>96</v>
      </c>
      <c r="C108" s="45" t="s">
        <v>143</v>
      </c>
      <c r="D108" s="4" t="s">
        <v>59</v>
      </c>
      <c r="E108" s="70">
        <f>99256.08+6870</f>
        <v>106126.08</v>
      </c>
      <c r="F108" s="70">
        <f>99256.08+6870</f>
        <v>106126.08</v>
      </c>
      <c r="G108" s="16"/>
    </row>
    <row r="109" spans="1:7" ht="31.5">
      <c r="A109" s="2" t="s">
        <v>207</v>
      </c>
      <c r="B109" s="4" t="s">
        <v>192</v>
      </c>
      <c r="C109" s="45" t="s">
        <v>193</v>
      </c>
      <c r="D109" s="4" t="s">
        <v>54</v>
      </c>
      <c r="E109" s="70">
        <v>100000</v>
      </c>
      <c r="F109" s="70">
        <v>100000</v>
      </c>
      <c r="G109" s="16"/>
    </row>
    <row r="110" spans="1:7" ht="15.75">
      <c r="A110" s="26" t="s">
        <v>39</v>
      </c>
      <c r="B110" s="20" t="s">
        <v>34</v>
      </c>
      <c r="C110" s="49"/>
      <c r="D110" s="20"/>
      <c r="E110" s="80">
        <f>E111</f>
        <v>2910964.7600000002</v>
      </c>
      <c r="F110" s="80">
        <f>F111</f>
        <v>2910964.7600000002</v>
      </c>
      <c r="G110" s="16">
        <f t="shared" si="1"/>
        <v>100</v>
      </c>
    </row>
    <row r="111" spans="1:7" ht="15.75">
      <c r="A111" s="3" t="s">
        <v>172</v>
      </c>
      <c r="B111" s="24" t="s">
        <v>194</v>
      </c>
      <c r="C111" s="54" t="s">
        <v>145</v>
      </c>
      <c r="D111" s="24"/>
      <c r="E111" s="81">
        <f>SUM(E112:E113)</f>
        <v>2910964.7600000002</v>
      </c>
      <c r="F111" s="81">
        <f>SUM(F112:F113)</f>
        <v>2910964.7600000002</v>
      </c>
      <c r="G111" s="16">
        <f t="shared" si="1"/>
        <v>100</v>
      </c>
    </row>
    <row r="112" spans="1:7" ht="31.5">
      <c r="A112" s="23" t="s">
        <v>75</v>
      </c>
      <c r="B112" s="24" t="s">
        <v>194</v>
      </c>
      <c r="C112" s="54" t="s">
        <v>145</v>
      </c>
      <c r="D112" s="24" t="s">
        <v>58</v>
      </c>
      <c r="E112" s="81">
        <v>2777366.7</v>
      </c>
      <c r="F112" s="81">
        <v>2777366.7</v>
      </c>
      <c r="G112" s="16">
        <f t="shared" si="1"/>
        <v>100</v>
      </c>
    </row>
    <row r="113" spans="1:7" ht="15.75">
      <c r="A113" s="3" t="s">
        <v>204</v>
      </c>
      <c r="B113" s="24" t="s">
        <v>194</v>
      </c>
      <c r="C113" s="54" t="s">
        <v>145</v>
      </c>
      <c r="D113" s="24" t="s">
        <v>188</v>
      </c>
      <c r="E113" s="81">
        <v>133598.06</v>
      </c>
      <c r="F113" s="81">
        <v>133598.06</v>
      </c>
      <c r="G113" s="16"/>
    </row>
    <row r="114" spans="1:7" ht="15.75">
      <c r="A114" s="26" t="s">
        <v>170</v>
      </c>
      <c r="B114" s="20" t="s">
        <v>38</v>
      </c>
      <c r="C114" s="49" t="s">
        <v>169</v>
      </c>
      <c r="D114" s="20" t="s">
        <v>54</v>
      </c>
      <c r="E114" s="80">
        <v>0</v>
      </c>
      <c r="F114" s="80">
        <v>0</v>
      </c>
      <c r="G114" s="72"/>
    </row>
    <row r="115" spans="1:7" ht="63">
      <c r="A115" s="26" t="s">
        <v>42</v>
      </c>
      <c r="B115" s="20" t="s">
        <v>90</v>
      </c>
      <c r="C115" s="49" t="s">
        <v>146</v>
      </c>
      <c r="D115" s="20"/>
      <c r="E115" s="80">
        <f>E116</f>
        <v>25321.15</v>
      </c>
      <c r="F115" s="80">
        <f>F116</f>
        <v>25321.15</v>
      </c>
      <c r="G115" s="72">
        <f t="shared" si="1"/>
        <v>100</v>
      </c>
    </row>
    <row r="116" spans="1:7" ht="63">
      <c r="A116" s="2" t="s">
        <v>107</v>
      </c>
      <c r="B116" s="4" t="s">
        <v>90</v>
      </c>
      <c r="C116" s="45" t="s">
        <v>146</v>
      </c>
      <c r="D116" s="4" t="s">
        <v>89</v>
      </c>
      <c r="E116" s="70">
        <f>15369.15+9952</f>
        <v>25321.15</v>
      </c>
      <c r="F116" s="70">
        <f>15369.15+9952</f>
        <v>25321.15</v>
      </c>
      <c r="G116" s="16">
        <f t="shared" si="1"/>
        <v>100</v>
      </c>
    </row>
    <row r="118" spans="1:7" ht="15.75">
      <c r="A118" s="3" t="s">
        <v>177</v>
      </c>
      <c r="B118" s="34"/>
      <c r="C118" s="85" t="s">
        <v>178</v>
      </c>
      <c r="D118" s="86"/>
      <c r="E118" s="34"/>
      <c r="F118" s="34"/>
      <c r="G118" s="34"/>
    </row>
    <row r="119" spans="1:3" ht="15.75">
      <c r="A119" s="39"/>
      <c r="B119" s="33"/>
      <c r="C119" s="41"/>
    </row>
    <row r="120" spans="1:4" ht="15.75">
      <c r="A120" s="74" t="s">
        <v>179</v>
      </c>
      <c r="B120" s="33"/>
      <c r="C120" s="87" t="s">
        <v>180</v>
      </c>
      <c r="D120" s="88"/>
    </row>
    <row r="121" spans="1:3" ht="15.75">
      <c r="A121" s="33"/>
      <c r="B121" s="33"/>
      <c r="C121" s="41"/>
    </row>
    <row r="122" spans="1:3" ht="15.75">
      <c r="A122" s="33"/>
      <c r="B122" s="33"/>
      <c r="C122" s="41"/>
    </row>
    <row r="123" spans="1:3" ht="15.75">
      <c r="A123" s="33"/>
      <c r="B123" s="33"/>
      <c r="C123" s="41"/>
    </row>
    <row r="124" spans="1:3" ht="15.75">
      <c r="A124" s="33"/>
      <c r="B124" s="33"/>
      <c r="C124" s="41"/>
    </row>
    <row r="125" spans="1:3" ht="15.75">
      <c r="A125" s="33"/>
      <c r="B125" s="33"/>
      <c r="C125" s="41"/>
    </row>
    <row r="126" spans="1:3" ht="15.75">
      <c r="A126" s="33"/>
      <c r="B126" s="33"/>
      <c r="C126" s="41"/>
    </row>
    <row r="127" spans="1:3" ht="15.75">
      <c r="A127" s="33"/>
      <c r="B127" s="33"/>
      <c r="C127" s="41"/>
    </row>
    <row r="128" spans="1:3" ht="15.75">
      <c r="A128" s="33"/>
      <c r="B128" s="33"/>
      <c r="C128" s="41"/>
    </row>
    <row r="129" spans="1:3" ht="15.75">
      <c r="A129" s="33"/>
      <c r="B129" s="33"/>
      <c r="C129" s="41"/>
    </row>
    <row r="130" spans="1:3" ht="15.75">
      <c r="A130" s="33"/>
      <c r="B130" s="33"/>
      <c r="C130" s="41"/>
    </row>
    <row r="131" spans="1:3" ht="15.75">
      <c r="A131" s="33"/>
      <c r="B131" s="33"/>
      <c r="C131" s="41"/>
    </row>
    <row r="132" spans="1:3" ht="15.75">
      <c r="A132" s="33"/>
      <c r="B132" s="33"/>
      <c r="C132" s="41"/>
    </row>
    <row r="133" spans="1:3" ht="15.75">
      <c r="A133" s="33"/>
      <c r="B133" s="33"/>
      <c r="C133" s="41"/>
    </row>
    <row r="134" spans="1:3" ht="15.75">
      <c r="A134" s="33"/>
      <c r="B134" s="33"/>
      <c r="C134" s="41"/>
    </row>
    <row r="135" spans="1:3" ht="15.75">
      <c r="A135" s="33"/>
      <c r="B135" s="33"/>
      <c r="C135" s="41"/>
    </row>
    <row r="136" spans="1:3" ht="15.75">
      <c r="A136" s="33"/>
      <c r="B136" s="33"/>
      <c r="C136" s="41"/>
    </row>
    <row r="137" spans="1:3" ht="15.75">
      <c r="A137" s="33"/>
      <c r="B137" s="33"/>
      <c r="C137" s="41"/>
    </row>
    <row r="138" spans="1:3" ht="15.75">
      <c r="A138" s="33"/>
      <c r="B138" s="33"/>
      <c r="C138" s="41"/>
    </row>
    <row r="139" spans="1:3" ht="15.75">
      <c r="A139" s="33"/>
      <c r="B139" s="33"/>
      <c r="C139" s="41"/>
    </row>
    <row r="140" spans="1:3" ht="15.75">
      <c r="A140" s="33"/>
      <c r="B140" s="33"/>
      <c r="C140" s="41"/>
    </row>
    <row r="141" spans="1:3" ht="15.75">
      <c r="A141" s="33"/>
      <c r="B141" s="33"/>
      <c r="C141" s="41"/>
    </row>
    <row r="142" spans="1:3" ht="15.75">
      <c r="A142" s="33"/>
      <c r="B142" s="33"/>
      <c r="C142" s="41"/>
    </row>
    <row r="143" spans="1:3" ht="15.75">
      <c r="A143" s="33"/>
      <c r="B143" s="33"/>
      <c r="C143" s="41"/>
    </row>
    <row r="144" spans="1:3" ht="15.75">
      <c r="A144" s="33"/>
      <c r="B144" s="33"/>
      <c r="C144" s="41"/>
    </row>
    <row r="145" spans="1:3" ht="15.75">
      <c r="A145" s="33"/>
      <c r="B145" s="33"/>
      <c r="C145" s="41"/>
    </row>
    <row r="146" spans="1:3" ht="15.75">
      <c r="A146" s="33"/>
      <c r="B146" s="33"/>
      <c r="C146" s="41"/>
    </row>
    <row r="147" spans="1:3" ht="15.75">
      <c r="A147" s="33"/>
      <c r="B147" s="33"/>
      <c r="C147" s="41"/>
    </row>
    <row r="148" spans="1:3" ht="15.75">
      <c r="A148" s="33"/>
      <c r="B148" s="33"/>
      <c r="C148" s="41"/>
    </row>
    <row r="149" spans="1:3" ht="15.75">
      <c r="A149" s="33"/>
      <c r="B149" s="33"/>
      <c r="C149" s="41"/>
    </row>
    <row r="150" spans="1:3" ht="15.75">
      <c r="A150" s="33"/>
      <c r="B150" s="33"/>
      <c r="C150" s="41"/>
    </row>
    <row r="151" spans="1:3" ht="15.75">
      <c r="A151" s="33"/>
      <c r="B151" s="33"/>
      <c r="C151" s="41"/>
    </row>
    <row r="152" spans="1:3" ht="15.75">
      <c r="A152" s="33"/>
      <c r="B152" s="33"/>
      <c r="C152" s="41"/>
    </row>
    <row r="153" spans="1:3" ht="15.75">
      <c r="A153" s="33"/>
      <c r="B153" s="33"/>
      <c r="C153" s="41"/>
    </row>
    <row r="154" spans="1:3" ht="15.75">
      <c r="A154" s="33"/>
      <c r="B154" s="33"/>
      <c r="C154" s="41"/>
    </row>
    <row r="155" spans="1:3" ht="15.75">
      <c r="A155" s="33"/>
      <c r="B155" s="33"/>
      <c r="C155" s="41"/>
    </row>
    <row r="156" spans="1:3" ht="15.75">
      <c r="A156" s="33"/>
      <c r="B156" s="33"/>
      <c r="C156" s="41"/>
    </row>
    <row r="157" spans="1:3" ht="15.75">
      <c r="A157" s="33"/>
      <c r="B157" s="33"/>
      <c r="C157" s="41"/>
    </row>
    <row r="158" spans="1:3" ht="15.75">
      <c r="A158" s="33"/>
      <c r="B158" s="33"/>
      <c r="C158" s="41"/>
    </row>
    <row r="159" spans="1:3" ht="15.75">
      <c r="A159" s="33"/>
      <c r="B159" s="33"/>
      <c r="C159" s="41"/>
    </row>
    <row r="160" spans="1:3" ht="15.75">
      <c r="A160" s="33"/>
      <c r="B160" s="33"/>
      <c r="C160" s="41"/>
    </row>
    <row r="161" spans="1:3" ht="15.75">
      <c r="A161" s="33"/>
      <c r="B161" s="33"/>
      <c r="C161" s="41"/>
    </row>
    <row r="162" spans="1:3" ht="15.75">
      <c r="A162" s="33"/>
      <c r="B162" s="33"/>
      <c r="C162" s="41"/>
    </row>
    <row r="163" spans="1:3" ht="15.75">
      <c r="A163" s="33"/>
      <c r="B163" s="33"/>
      <c r="C163" s="41"/>
    </row>
    <row r="164" spans="1:3" ht="15.75">
      <c r="A164" s="33"/>
      <c r="B164" s="33"/>
      <c r="C164" s="41"/>
    </row>
    <row r="165" spans="1:3" ht="15.75">
      <c r="A165" s="33"/>
      <c r="B165" s="33"/>
      <c r="C165" s="41"/>
    </row>
    <row r="166" spans="1:3" ht="15.75">
      <c r="A166" s="33"/>
      <c r="B166" s="33"/>
      <c r="C166" s="41"/>
    </row>
    <row r="167" spans="1:3" ht="15.75">
      <c r="A167" s="33"/>
      <c r="B167" s="33"/>
      <c r="C167" s="41"/>
    </row>
    <row r="168" spans="1:3" ht="15.75">
      <c r="A168" s="33"/>
      <c r="B168" s="33"/>
      <c r="C168" s="41"/>
    </row>
    <row r="169" spans="1:3" ht="15.75">
      <c r="A169" s="33"/>
      <c r="B169" s="33"/>
      <c r="C169" s="41"/>
    </row>
    <row r="170" spans="1:3" ht="15.75">
      <c r="A170" s="33"/>
      <c r="B170" s="33"/>
      <c r="C170" s="41"/>
    </row>
    <row r="171" spans="1:3" ht="15.75">
      <c r="A171" s="33"/>
      <c r="B171" s="33"/>
      <c r="C171" s="41"/>
    </row>
    <row r="172" spans="1:3" ht="15.75">
      <c r="A172" s="33"/>
      <c r="B172" s="33"/>
      <c r="C172" s="41"/>
    </row>
    <row r="173" spans="1:3" ht="15.75">
      <c r="A173" s="33"/>
      <c r="B173" s="33"/>
      <c r="C173" s="41"/>
    </row>
    <row r="174" spans="1:3" ht="15.75">
      <c r="A174" s="33"/>
      <c r="B174" s="33"/>
      <c r="C174" s="41"/>
    </row>
    <row r="175" spans="1:3" ht="15.75">
      <c r="A175" s="33"/>
      <c r="B175" s="33"/>
      <c r="C175" s="41"/>
    </row>
    <row r="176" spans="1:3" ht="15.75">
      <c r="A176" s="33"/>
      <c r="B176" s="33"/>
      <c r="C176" s="41"/>
    </row>
    <row r="177" spans="1:3" ht="15.75">
      <c r="A177" s="33"/>
      <c r="B177" s="33"/>
      <c r="C177" s="41"/>
    </row>
    <row r="178" spans="1:3" ht="15.75">
      <c r="A178" s="33"/>
      <c r="B178" s="33"/>
      <c r="C178" s="41"/>
    </row>
    <row r="179" spans="1:3" ht="15.75">
      <c r="A179" s="33"/>
      <c r="B179" s="33"/>
      <c r="C179" s="41"/>
    </row>
    <row r="180" spans="1:3" ht="15.75">
      <c r="A180" s="33"/>
      <c r="B180" s="33"/>
      <c r="C180" s="41"/>
    </row>
    <row r="181" spans="1:3" ht="15.75">
      <c r="A181" s="33"/>
      <c r="B181" s="33"/>
      <c r="C181" s="41"/>
    </row>
    <row r="182" spans="1:3" ht="15.75">
      <c r="A182" s="33"/>
      <c r="B182" s="33"/>
      <c r="C182" s="41"/>
    </row>
    <row r="183" spans="1:3" ht="15.75">
      <c r="A183" s="33"/>
      <c r="B183" s="33"/>
      <c r="C183" s="41"/>
    </row>
    <row r="184" spans="1:3" ht="15.75">
      <c r="A184" s="33"/>
      <c r="B184" s="33"/>
      <c r="C184" s="41"/>
    </row>
    <row r="185" spans="1:3" ht="15.75">
      <c r="A185" s="33"/>
      <c r="B185" s="33"/>
      <c r="C185" s="41"/>
    </row>
    <row r="186" spans="1:3" ht="15.75">
      <c r="A186" s="33"/>
      <c r="B186" s="33"/>
      <c r="C186" s="41"/>
    </row>
    <row r="187" spans="1:3" ht="15.75">
      <c r="A187" s="33"/>
      <c r="B187" s="33"/>
      <c r="C187" s="41"/>
    </row>
    <row r="188" spans="1:3" ht="15.75">
      <c r="A188" s="33"/>
      <c r="B188" s="33"/>
      <c r="C188" s="41"/>
    </row>
    <row r="189" spans="1:3" ht="15.75">
      <c r="A189" s="33"/>
      <c r="B189" s="33"/>
      <c r="C189" s="41"/>
    </row>
    <row r="190" spans="1:3" ht="15.75">
      <c r="A190" s="33"/>
      <c r="B190" s="33"/>
      <c r="C190" s="41"/>
    </row>
    <row r="191" spans="1:3" ht="15.75">
      <c r="A191" s="33"/>
      <c r="B191" s="6"/>
      <c r="C191" s="41"/>
    </row>
    <row r="192" spans="1:3" ht="15.75">
      <c r="A192" s="6"/>
      <c r="B192" s="6"/>
      <c r="C192" s="41"/>
    </row>
    <row r="193" spans="1:3" ht="15.75">
      <c r="A193" s="6"/>
      <c r="B193" s="6"/>
      <c r="C193" s="41"/>
    </row>
    <row r="194" spans="1:3" ht="15.75">
      <c r="A194" s="6"/>
      <c r="B194" s="6"/>
      <c r="C194" s="41"/>
    </row>
    <row r="195" spans="1:3" ht="15.75">
      <c r="A195" s="6"/>
      <c r="B195" s="6"/>
      <c r="C195" s="41"/>
    </row>
    <row r="196" spans="1:3" ht="15.75">
      <c r="A196" s="6"/>
      <c r="B196" s="6"/>
      <c r="C196" s="41"/>
    </row>
    <row r="197" spans="1:3" ht="15.75">
      <c r="A197" s="6"/>
      <c r="B197" s="6"/>
      <c r="C197" s="41"/>
    </row>
    <row r="198" spans="1:3" ht="15.75">
      <c r="A198" s="6"/>
      <c r="B198" s="6"/>
      <c r="C198" s="41"/>
    </row>
    <row r="199" spans="1:3" ht="15.75">
      <c r="A199" s="6"/>
      <c r="B199" s="6"/>
      <c r="C199" s="41"/>
    </row>
    <row r="200" spans="1:3" ht="15.75">
      <c r="A200" s="6"/>
      <c r="B200" s="6"/>
      <c r="C200" s="41"/>
    </row>
    <row r="201" spans="1:3" ht="15.75">
      <c r="A201" s="6"/>
      <c r="B201" s="6"/>
      <c r="C201" s="41"/>
    </row>
    <row r="202" spans="1:3" ht="15.75">
      <c r="A202" s="6"/>
      <c r="B202" s="6"/>
      <c r="C202" s="41"/>
    </row>
    <row r="203" spans="1:3" ht="15.75">
      <c r="A203" s="6"/>
      <c r="B203" s="6"/>
      <c r="C203" s="41"/>
    </row>
    <row r="204" spans="1:3" ht="15.75">
      <c r="A204" s="6"/>
      <c r="B204" s="6"/>
      <c r="C204" s="41"/>
    </row>
    <row r="205" spans="1:3" ht="15.75">
      <c r="A205" s="6"/>
      <c r="B205" s="6"/>
      <c r="C205" s="41"/>
    </row>
    <row r="206" spans="1:3" ht="15.75">
      <c r="A206" s="6"/>
      <c r="B206" s="6"/>
      <c r="C206" s="41"/>
    </row>
    <row r="207" spans="1:3" ht="15.75">
      <c r="A207" s="6"/>
      <c r="B207" s="6"/>
      <c r="C207" s="41"/>
    </row>
    <row r="208" ht="15.75">
      <c r="A208" s="6"/>
    </row>
    <row r="210" spans="2:3" ht="15.75">
      <c r="B210" s="6"/>
      <c r="C210" s="41"/>
    </row>
    <row r="211" spans="1:3" ht="15.75">
      <c r="A211" s="6"/>
      <c r="B211" s="6"/>
      <c r="C211" s="41"/>
    </row>
    <row r="212" spans="1:3" ht="15.75">
      <c r="A212" s="6"/>
      <c r="B212" s="6"/>
      <c r="C212" s="41"/>
    </row>
    <row r="213" spans="1:3" ht="15.75">
      <c r="A213" s="6"/>
      <c r="B213" s="6"/>
      <c r="C213" s="41"/>
    </row>
    <row r="214" spans="1:3" ht="15.75">
      <c r="A214" s="6"/>
      <c r="B214" s="6"/>
      <c r="C214" s="41"/>
    </row>
    <row r="215" spans="1:3" ht="15.75">
      <c r="A215" s="6"/>
      <c r="B215" s="6"/>
      <c r="C215" s="41"/>
    </row>
    <row r="216" spans="1:3" ht="15.75">
      <c r="A216" s="6"/>
      <c r="B216" s="6"/>
      <c r="C216" s="41"/>
    </row>
    <row r="217" spans="1:3" ht="15.75">
      <c r="A217" s="6"/>
      <c r="B217" s="6"/>
      <c r="C217" s="41"/>
    </row>
    <row r="218" spans="1:3" ht="15.75">
      <c r="A218" s="6"/>
      <c r="B218" s="6"/>
      <c r="C218" s="41"/>
    </row>
    <row r="219" spans="1:3" ht="15.75">
      <c r="A219" s="6"/>
      <c r="B219" s="6"/>
      <c r="C219" s="41"/>
    </row>
    <row r="220" ht="15.75">
      <c r="A220" s="6"/>
    </row>
    <row r="337" spans="2:3" ht="15.75">
      <c r="B337" s="6"/>
      <c r="C337" s="41"/>
    </row>
    <row r="338" spans="1:3" ht="15.75">
      <c r="A338" s="6"/>
      <c r="B338" s="6"/>
      <c r="C338" s="41"/>
    </row>
    <row r="339" spans="1:3" ht="15.75">
      <c r="A339" s="6"/>
      <c r="B339" s="6"/>
      <c r="C339" s="41"/>
    </row>
    <row r="340" spans="1:3" ht="15.75">
      <c r="A340" s="8"/>
      <c r="B340" s="6"/>
      <c r="C340" s="41"/>
    </row>
    <row r="341" spans="1:3" ht="15.75">
      <c r="A341" s="6"/>
      <c r="B341" s="6"/>
      <c r="C341" s="41"/>
    </row>
    <row r="342" spans="1:3" ht="15.75">
      <c r="A342" s="6"/>
      <c r="B342" s="6"/>
      <c r="C342" s="41"/>
    </row>
    <row r="343" spans="1:3" ht="15.75">
      <c r="A343" s="6"/>
      <c r="B343" s="6"/>
      <c r="C343" s="41"/>
    </row>
    <row r="344" spans="1:3" ht="15.75">
      <c r="A344" s="6"/>
      <c r="B344" s="6"/>
      <c r="C344" s="41"/>
    </row>
    <row r="345" spans="1:3" ht="15.75">
      <c r="A345" s="6"/>
      <c r="B345" s="6"/>
      <c r="C345" s="41"/>
    </row>
    <row r="346" spans="1:3" ht="15.75">
      <c r="A346" s="6"/>
      <c r="B346" s="6"/>
      <c r="C346" s="41"/>
    </row>
    <row r="347" spans="1:3" ht="15.75">
      <c r="A347" s="6"/>
      <c r="B347" s="6"/>
      <c r="C347" s="41"/>
    </row>
    <row r="348" spans="1:3" ht="15.75">
      <c r="A348" s="6"/>
      <c r="B348" s="6"/>
      <c r="C348" s="41"/>
    </row>
    <row r="349" spans="1:3" ht="15.75">
      <c r="A349" s="6"/>
      <c r="B349" s="6"/>
      <c r="C349" s="41"/>
    </row>
    <row r="350" spans="1:3" ht="15.75">
      <c r="A350" s="6"/>
      <c r="B350" s="6"/>
      <c r="C350" s="41"/>
    </row>
    <row r="351" spans="1:3" ht="15.75">
      <c r="A351" s="6"/>
      <c r="B351" s="6"/>
      <c r="C351" s="41"/>
    </row>
    <row r="352" spans="1:3" ht="15.75">
      <c r="A352" s="6"/>
      <c r="B352" s="6"/>
      <c r="C352" s="41"/>
    </row>
    <row r="353" spans="1:3" ht="15.75">
      <c r="A353" s="6"/>
      <c r="B353" s="6"/>
      <c r="C353" s="41"/>
    </row>
    <row r="354" ht="15.75">
      <c r="A354" s="6"/>
    </row>
    <row r="356" spans="2:3" ht="15.75">
      <c r="B356" s="6"/>
      <c r="C356" s="41"/>
    </row>
    <row r="357" spans="1:3" ht="15.75">
      <c r="A357" s="6"/>
      <c r="B357" s="6"/>
      <c r="C357" s="41"/>
    </row>
    <row r="358" spans="1:3" ht="15.75">
      <c r="A358" s="6"/>
      <c r="B358" s="6"/>
      <c r="C358" s="41"/>
    </row>
    <row r="359" spans="1:3" ht="15.75">
      <c r="A359" s="6"/>
      <c r="B359" s="6"/>
      <c r="C359" s="41"/>
    </row>
    <row r="360" spans="1:3" ht="15.75">
      <c r="A360" s="6"/>
      <c r="B360" s="6"/>
      <c r="C360" s="41"/>
    </row>
    <row r="361" spans="1:3" ht="15.75">
      <c r="A361" s="6"/>
      <c r="B361" s="6"/>
      <c r="C361" s="41"/>
    </row>
    <row r="362" spans="1:3" ht="15.75">
      <c r="A362" s="6"/>
      <c r="B362" s="6"/>
      <c r="C362" s="41"/>
    </row>
    <row r="363" spans="1:3" ht="15.75">
      <c r="A363" s="6"/>
      <c r="B363" s="6"/>
      <c r="C363" s="41"/>
    </row>
    <row r="364" spans="1:3" ht="15.75">
      <c r="A364" s="6"/>
      <c r="B364" s="6"/>
      <c r="C364" s="41"/>
    </row>
    <row r="365" spans="1:3" ht="15.75">
      <c r="A365" s="6"/>
      <c r="B365" s="6"/>
      <c r="C365" s="41"/>
    </row>
    <row r="366" ht="15.75">
      <c r="A366" s="6"/>
    </row>
    <row r="431" ht="15.75">
      <c r="A431" s="14"/>
    </row>
  </sheetData>
  <sheetProtection/>
  <mergeCells count="15">
    <mergeCell ref="A5:G5"/>
    <mergeCell ref="A6:G6"/>
    <mergeCell ref="A1:G1"/>
    <mergeCell ref="A2:G2"/>
    <mergeCell ref="A3:G3"/>
    <mergeCell ref="A4:G4"/>
    <mergeCell ref="C118:D118"/>
    <mergeCell ref="C120:D120"/>
    <mergeCell ref="A14:G14"/>
    <mergeCell ref="A8:G8"/>
    <mergeCell ref="A9:G9"/>
    <mergeCell ref="A10:G10"/>
    <mergeCell ref="A11:G11"/>
    <mergeCell ref="A12:G12"/>
    <mergeCell ref="A13:B13"/>
  </mergeCells>
  <printOptions/>
  <pageMargins left="0.7480314960629921" right="0.2362204724409449" top="0.2755905511811024" bottom="0.3937007874015748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0"/>
  <sheetViews>
    <sheetView tabSelected="1" view="pageBreakPreview" zoomScale="60" zoomScalePageLayoutView="0" workbookViewId="0" topLeftCell="A105">
      <selection activeCell="A10" sqref="A10:H10"/>
    </sheetView>
  </sheetViews>
  <sheetFormatPr defaultColWidth="9.140625" defaultRowHeight="12.75"/>
  <cols>
    <col min="1" max="1" width="57.28125" style="3" customWidth="1"/>
    <col min="2" max="2" width="11.421875" style="3" customWidth="1"/>
    <col min="3" max="3" width="11.57421875" style="3" customWidth="1"/>
    <col min="4" max="4" width="11.28125" style="3" customWidth="1"/>
    <col min="5" max="5" width="11.7109375" style="55" customWidth="1"/>
    <col min="6" max="6" width="18.140625" style="3" customWidth="1"/>
    <col min="7" max="7" width="17.7109375" style="3" customWidth="1"/>
    <col min="8" max="8" width="17.421875" style="3" customWidth="1"/>
    <col min="9" max="16384" width="9.140625" style="3" customWidth="1"/>
  </cols>
  <sheetData>
    <row r="1" spans="1:8" ht="15.75">
      <c r="A1" s="94" t="s">
        <v>104</v>
      </c>
      <c r="B1" s="94"/>
      <c r="C1" s="94"/>
      <c r="D1" s="94"/>
      <c r="E1" s="94"/>
      <c r="F1" s="94"/>
      <c r="G1" s="94"/>
      <c r="H1" s="94"/>
    </row>
    <row r="2" spans="1:8" ht="32.25" customHeight="1">
      <c r="A2" s="95" t="s">
        <v>115</v>
      </c>
      <c r="B2" s="95"/>
      <c r="C2" s="95"/>
      <c r="D2" s="95"/>
      <c r="E2" s="95"/>
      <c r="F2" s="95"/>
      <c r="G2" s="95"/>
      <c r="H2" s="95"/>
    </row>
    <row r="3" spans="1:8" ht="18.75" customHeight="1">
      <c r="A3" s="93" t="s">
        <v>162</v>
      </c>
      <c r="B3" s="93"/>
      <c r="C3" s="93"/>
      <c r="D3" s="93"/>
      <c r="E3" s="93"/>
      <c r="F3" s="93"/>
      <c r="G3" s="93"/>
      <c r="H3" s="93"/>
    </row>
    <row r="4" spans="1:8" ht="15.75">
      <c r="A4" s="93" t="s">
        <v>210</v>
      </c>
      <c r="B4" s="93"/>
      <c r="C4" s="93"/>
      <c r="D4" s="93"/>
      <c r="E4" s="93"/>
      <c r="F4" s="93"/>
      <c r="G4" s="93"/>
      <c r="H4" s="93"/>
    </row>
    <row r="5" spans="1:8" ht="15.75">
      <c r="A5" s="93" t="s">
        <v>163</v>
      </c>
      <c r="B5" s="93"/>
      <c r="C5" s="93"/>
      <c r="D5" s="93"/>
      <c r="E5" s="93"/>
      <c r="F5" s="93"/>
      <c r="G5" s="93"/>
      <c r="H5" s="93"/>
    </row>
    <row r="6" spans="1:8" ht="15.75">
      <c r="A6" s="93"/>
      <c r="B6" s="93"/>
      <c r="C6" s="93"/>
      <c r="D6" s="93"/>
      <c r="E6" s="93"/>
      <c r="F6" s="93"/>
      <c r="G6" s="93"/>
      <c r="H6" s="93"/>
    </row>
    <row r="7" spans="1:8" ht="15.75">
      <c r="A7" s="90" t="s">
        <v>101</v>
      </c>
      <c r="B7" s="90"/>
      <c r="C7" s="90"/>
      <c r="D7" s="90"/>
      <c r="E7" s="90"/>
      <c r="F7" s="90"/>
      <c r="G7" s="90"/>
      <c r="H7" s="90"/>
    </row>
    <row r="8" spans="1:8" ht="15.75">
      <c r="A8" s="90" t="s">
        <v>102</v>
      </c>
      <c r="B8" s="90"/>
      <c r="C8" s="90"/>
      <c r="D8" s="90"/>
      <c r="E8" s="90"/>
      <c r="F8" s="90"/>
      <c r="G8" s="90"/>
      <c r="H8" s="90"/>
    </row>
    <row r="9" spans="1:8" ht="15.75">
      <c r="A9" s="90" t="s">
        <v>211</v>
      </c>
      <c r="B9" s="90"/>
      <c r="C9" s="90"/>
      <c r="D9" s="90"/>
      <c r="E9" s="90"/>
      <c r="F9" s="90"/>
      <c r="G9" s="90"/>
      <c r="H9" s="90"/>
    </row>
    <row r="10" spans="1:8" ht="15.75">
      <c r="A10" s="90" t="s">
        <v>103</v>
      </c>
      <c r="B10" s="90"/>
      <c r="C10" s="90"/>
      <c r="D10" s="90"/>
      <c r="E10" s="90"/>
      <c r="F10" s="90"/>
      <c r="G10" s="90"/>
      <c r="H10" s="90"/>
    </row>
    <row r="11" spans="1:8" s="6" customFormat="1" ht="15.75" customHeight="1">
      <c r="A11" s="91" t="s">
        <v>105</v>
      </c>
      <c r="B11" s="91"/>
      <c r="C11" s="91"/>
      <c r="D11" s="91"/>
      <c r="E11" s="91"/>
      <c r="F11" s="91"/>
      <c r="G11" s="91"/>
      <c r="H11" s="91"/>
    </row>
    <row r="12" spans="1:8" s="6" customFormat="1" ht="15.75" customHeight="1">
      <c r="A12" s="91"/>
      <c r="B12" s="91"/>
      <c r="C12" s="91"/>
      <c r="D12" s="91"/>
      <c r="E12" s="91"/>
      <c r="F12" s="91"/>
      <c r="G12" s="91"/>
      <c r="H12" s="91"/>
    </row>
    <row r="13" spans="1:8" s="6" customFormat="1" ht="15.75">
      <c r="A13" s="89" t="s">
        <v>111</v>
      </c>
      <c r="B13" s="89"/>
      <c r="C13" s="89"/>
      <c r="D13" s="89"/>
      <c r="E13" s="89"/>
      <c r="F13" s="89"/>
      <c r="G13" s="89"/>
      <c r="H13" s="89"/>
    </row>
    <row r="14" spans="1:8" s="6" customFormat="1" ht="15.75">
      <c r="A14" s="15" t="s">
        <v>0</v>
      </c>
      <c r="B14" s="15" t="s">
        <v>209</v>
      </c>
      <c r="C14" s="15" t="s">
        <v>1</v>
      </c>
      <c r="D14" s="42" t="s">
        <v>2</v>
      </c>
      <c r="E14" s="15" t="s">
        <v>3</v>
      </c>
      <c r="F14" s="15" t="s">
        <v>112</v>
      </c>
      <c r="G14" s="15" t="s">
        <v>113</v>
      </c>
      <c r="H14" s="15" t="s">
        <v>114</v>
      </c>
    </row>
    <row r="15" spans="1:11" s="6" customFormat="1" ht="15.75">
      <c r="A15" s="7">
        <v>1</v>
      </c>
      <c r="B15" s="7"/>
      <c r="C15" s="7">
        <v>3</v>
      </c>
      <c r="D15" s="43">
        <v>4</v>
      </c>
      <c r="E15" s="7">
        <v>5</v>
      </c>
      <c r="F15" s="7">
        <v>6</v>
      </c>
      <c r="G15" s="7">
        <v>7</v>
      </c>
      <c r="H15" s="7">
        <v>8</v>
      </c>
      <c r="I15" s="8"/>
      <c r="J15" s="8"/>
      <c r="K15" s="8"/>
    </row>
    <row r="16" spans="1:8" s="6" customFormat="1" ht="15.75">
      <c r="A16" s="1" t="s">
        <v>5</v>
      </c>
      <c r="B16" s="1">
        <v>791</v>
      </c>
      <c r="C16" s="1"/>
      <c r="D16" s="44"/>
      <c r="E16" s="1"/>
      <c r="F16" s="75">
        <f>F17+F41+F48+F54+F59+F61+F85+F88+F99+F109+F113+F114</f>
        <v>112825442.64</v>
      </c>
      <c r="G16" s="75">
        <f>G17+G41+G48+G54+G59+G61+G85+G88+G99+G109+G113+G114</f>
        <v>112057591.08</v>
      </c>
      <c r="H16" s="16">
        <f aca="true" t="shared" si="0" ref="H16:H74">G16/F16*100</f>
        <v>99.31943403718783</v>
      </c>
    </row>
    <row r="17" spans="1:8" ht="15.75">
      <c r="A17" s="1" t="s">
        <v>22</v>
      </c>
      <c r="B17" s="1">
        <v>791</v>
      </c>
      <c r="C17" s="13" t="s">
        <v>26</v>
      </c>
      <c r="D17" s="44"/>
      <c r="E17" s="13"/>
      <c r="F17" s="75">
        <f>F18+F33+F29</f>
        <v>9412713.61</v>
      </c>
      <c r="G17" s="75">
        <f>G18+G33+G29</f>
        <v>9412713.61</v>
      </c>
      <c r="H17" s="16">
        <f t="shared" si="0"/>
        <v>100</v>
      </c>
    </row>
    <row r="18" spans="1:8" ht="63">
      <c r="A18" s="2" t="s">
        <v>8</v>
      </c>
      <c r="B18" s="2">
        <v>791</v>
      </c>
      <c r="C18" s="4" t="s">
        <v>9</v>
      </c>
      <c r="D18" s="45"/>
      <c r="E18" s="4"/>
      <c r="F18" s="70">
        <f>F19+F27</f>
        <v>7593818.46</v>
      </c>
      <c r="G18" s="70">
        <f>G19+G27</f>
        <v>7593818.46</v>
      </c>
      <c r="H18" s="16">
        <f t="shared" si="0"/>
        <v>100</v>
      </c>
    </row>
    <row r="19" spans="1:8" s="6" customFormat="1" ht="15.75">
      <c r="A19" s="2" t="s">
        <v>6</v>
      </c>
      <c r="B19" s="2">
        <v>791</v>
      </c>
      <c r="C19" s="4" t="s">
        <v>9</v>
      </c>
      <c r="D19" s="45" t="s">
        <v>7</v>
      </c>
      <c r="E19" s="4"/>
      <c r="F19" s="70">
        <f>SUM(F20:F26)</f>
        <v>6807223.58</v>
      </c>
      <c r="G19" s="70">
        <f>SUM(G20:G26)</f>
        <v>6807223.58</v>
      </c>
      <c r="H19" s="16">
        <f t="shared" si="0"/>
        <v>100</v>
      </c>
    </row>
    <row r="20" spans="1:8" s="6" customFormat="1" ht="15.75">
      <c r="A20" s="2" t="s">
        <v>61</v>
      </c>
      <c r="B20" s="2">
        <v>791</v>
      </c>
      <c r="C20" s="11" t="s">
        <v>9</v>
      </c>
      <c r="D20" s="46" t="s">
        <v>7</v>
      </c>
      <c r="E20" s="4" t="s">
        <v>57</v>
      </c>
      <c r="F20" s="76">
        <f>3818964.58+966611.09</f>
        <v>4785575.67</v>
      </c>
      <c r="G20" s="76">
        <f>3818964.58+966611.09</f>
        <v>4785575.67</v>
      </c>
      <c r="H20" s="16">
        <f t="shared" si="0"/>
        <v>100</v>
      </c>
    </row>
    <row r="21" spans="1:8" s="6" customFormat="1" ht="31.5">
      <c r="A21" s="2" t="s">
        <v>63</v>
      </c>
      <c r="B21" s="2">
        <v>791</v>
      </c>
      <c r="C21" s="11" t="s">
        <v>9</v>
      </c>
      <c r="D21" s="46" t="s">
        <v>7</v>
      </c>
      <c r="E21" s="4" t="s">
        <v>55</v>
      </c>
      <c r="F21" s="77">
        <v>2800</v>
      </c>
      <c r="G21" s="77">
        <v>2800</v>
      </c>
      <c r="H21" s="16">
        <f>G23/F23*100</f>
        <v>100</v>
      </c>
    </row>
    <row r="22" spans="1:8" s="6" customFormat="1" ht="31.5">
      <c r="A22" s="2" t="s">
        <v>67</v>
      </c>
      <c r="B22" s="2">
        <v>791</v>
      </c>
      <c r="C22" s="11" t="s">
        <v>9</v>
      </c>
      <c r="D22" s="46" t="s">
        <v>7</v>
      </c>
      <c r="E22" s="4" t="s">
        <v>65</v>
      </c>
      <c r="F22" s="76">
        <v>110455.73</v>
      </c>
      <c r="G22" s="76">
        <v>110455.73</v>
      </c>
      <c r="H22" s="16">
        <f t="shared" si="0"/>
        <v>100</v>
      </c>
    </row>
    <row r="23" spans="1:8" s="6" customFormat="1" ht="31.5">
      <c r="A23" s="2" t="s">
        <v>62</v>
      </c>
      <c r="B23" s="2">
        <v>791</v>
      </c>
      <c r="C23" s="11" t="s">
        <v>9</v>
      </c>
      <c r="D23" s="46" t="s">
        <v>7</v>
      </c>
      <c r="E23" s="4" t="s">
        <v>54</v>
      </c>
      <c r="F23" s="76">
        <f>7957+8800+138677.53+1932.68+23125+1533.08+3172.82+204472.87+186+37035.9+217930.36+31273.2+8948.66+14732+7000+518784.41+494897.62</f>
        <v>1720459.13</v>
      </c>
      <c r="G23" s="76">
        <f>7957+8800+138677.53+1932.68+23125+1533.08+3172.82+204472.87+186+37035.9+217930.36+31273.2+8948.66+14732+7000+518784.41+494897.62</f>
        <v>1720459.13</v>
      </c>
      <c r="H23" s="16">
        <f t="shared" si="0"/>
        <v>100</v>
      </c>
    </row>
    <row r="24" spans="1:8" s="6" customFormat="1" ht="15.75">
      <c r="A24" s="2" t="s">
        <v>64</v>
      </c>
      <c r="B24" s="2">
        <v>791</v>
      </c>
      <c r="C24" s="11" t="s">
        <v>9</v>
      </c>
      <c r="D24" s="46" t="s">
        <v>7</v>
      </c>
      <c r="E24" s="4" t="s">
        <v>164</v>
      </c>
      <c r="F24" s="76">
        <v>0</v>
      </c>
      <c r="G24" s="76">
        <v>0</v>
      </c>
      <c r="H24" s="16"/>
    </row>
    <row r="25" spans="1:8" s="6" customFormat="1" ht="31.5">
      <c r="A25" s="2" t="s">
        <v>70</v>
      </c>
      <c r="B25" s="2">
        <v>791</v>
      </c>
      <c r="C25" s="11" t="s">
        <v>9</v>
      </c>
      <c r="D25" s="46" t="s">
        <v>7</v>
      </c>
      <c r="E25" s="4" t="s">
        <v>68</v>
      </c>
      <c r="F25" s="76">
        <f>129025.34</f>
        <v>129025.34</v>
      </c>
      <c r="G25" s="76">
        <v>129025.34</v>
      </c>
      <c r="H25" s="16">
        <f t="shared" si="0"/>
        <v>100</v>
      </c>
    </row>
    <row r="26" spans="1:8" s="6" customFormat="1" ht="15.75">
      <c r="A26" s="2" t="s">
        <v>71</v>
      </c>
      <c r="B26" s="2">
        <v>791</v>
      </c>
      <c r="C26" s="11" t="s">
        <v>9</v>
      </c>
      <c r="D26" s="46" t="s">
        <v>7</v>
      </c>
      <c r="E26" s="4" t="s">
        <v>69</v>
      </c>
      <c r="F26" s="76">
        <f>58682.6+225.11</f>
        <v>58907.71</v>
      </c>
      <c r="G26" s="76">
        <f>58682.6+225.11</f>
        <v>58907.71</v>
      </c>
      <c r="H26" s="16">
        <f t="shared" si="0"/>
        <v>100</v>
      </c>
    </row>
    <row r="27" spans="1:8" s="6" customFormat="1" ht="47.25">
      <c r="A27" s="31" t="s">
        <v>93</v>
      </c>
      <c r="B27" s="2">
        <v>791</v>
      </c>
      <c r="C27" s="29" t="s">
        <v>9</v>
      </c>
      <c r="D27" s="47" t="s">
        <v>92</v>
      </c>
      <c r="E27" s="29"/>
      <c r="F27" s="78">
        <f>F28</f>
        <v>786594.88</v>
      </c>
      <c r="G27" s="78">
        <f>G28</f>
        <v>786594.88</v>
      </c>
      <c r="H27" s="16">
        <f t="shared" si="0"/>
        <v>100</v>
      </c>
    </row>
    <row r="28" spans="1:8" ht="15.75">
      <c r="A28" s="2" t="s">
        <v>61</v>
      </c>
      <c r="B28" s="2">
        <v>791</v>
      </c>
      <c r="C28" s="29" t="s">
        <v>9</v>
      </c>
      <c r="D28" s="47" t="s">
        <v>92</v>
      </c>
      <c r="E28" s="29" t="s">
        <v>57</v>
      </c>
      <c r="F28" s="78">
        <f>611365.6+175229.28</f>
        <v>786594.88</v>
      </c>
      <c r="G28" s="78">
        <f>611365.6+175229.28</f>
        <v>786594.88</v>
      </c>
      <c r="H28" s="16">
        <f t="shared" si="0"/>
        <v>100</v>
      </c>
    </row>
    <row r="29" spans="1:8" ht="15.75">
      <c r="A29" s="2" t="s">
        <v>174</v>
      </c>
      <c r="B29" s="2">
        <v>791</v>
      </c>
      <c r="C29" s="29" t="s">
        <v>175</v>
      </c>
      <c r="D29" s="47" t="s">
        <v>176</v>
      </c>
      <c r="E29" s="29" t="s">
        <v>54</v>
      </c>
      <c r="F29" s="78">
        <v>0</v>
      </c>
      <c r="G29" s="78">
        <v>0</v>
      </c>
      <c r="H29" s="16"/>
    </row>
    <row r="30" spans="1:8" ht="15.75">
      <c r="A30" s="2" t="s">
        <v>10</v>
      </c>
      <c r="B30" s="2">
        <v>791</v>
      </c>
      <c r="C30" s="4" t="s">
        <v>46</v>
      </c>
      <c r="D30" s="48"/>
      <c r="E30" s="4"/>
      <c r="F30" s="70">
        <f>F31</f>
        <v>0</v>
      </c>
      <c r="G30" s="70">
        <f>G31</f>
        <v>0</v>
      </c>
      <c r="H30" s="16">
        <v>0</v>
      </c>
    </row>
    <row r="31" spans="1:8" ht="15.75">
      <c r="A31" s="2" t="s">
        <v>11</v>
      </c>
      <c r="B31" s="2">
        <v>791</v>
      </c>
      <c r="C31" s="4" t="s">
        <v>46</v>
      </c>
      <c r="D31" s="45" t="s">
        <v>133</v>
      </c>
      <c r="E31" s="4"/>
      <c r="F31" s="70">
        <f>F32</f>
        <v>0</v>
      </c>
      <c r="G31" s="70">
        <f>G32</f>
        <v>0</v>
      </c>
      <c r="H31" s="16">
        <v>0</v>
      </c>
    </row>
    <row r="32" spans="1:8" ht="15.75">
      <c r="A32" s="2" t="s">
        <v>73</v>
      </c>
      <c r="B32" s="2">
        <v>791</v>
      </c>
      <c r="C32" s="4" t="s">
        <v>46</v>
      </c>
      <c r="D32" s="45" t="s">
        <v>133</v>
      </c>
      <c r="E32" s="4" t="s">
        <v>72</v>
      </c>
      <c r="F32" s="70"/>
      <c r="G32" s="70">
        <v>0</v>
      </c>
      <c r="H32" s="16">
        <v>0</v>
      </c>
    </row>
    <row r="33" spans="1:8" ht="15.75">
      <c r="A33" s="2" t="s">
        <v>30</v>
      </c>
      <c r="B33" s="2">
        <v>791</v>
      </c>
      <c r="C33" s="4" t="s">
        <v>32</v>
      </c>
      <c r="D33" s="45"/>
      <c r="E33" s="4"/>
      <c r="F33" s="70">
        <f>F34+F39+F38+F40</f>
        <v>1818895.15</v>
      </c>
      <c r="G33" s="70">
        <f>G34+G39+G38+G40</f>
        <v>1818895.15</v>
      </c>
      <c r="H33" s="16">
        <f t="shared" si="0"/>
        <v>100</v>
      </c>
    </row>
    <row r="34" spans="1:8" ht="31.5">
      <c r="A34" s="2" t="s">
        <v>12</v>
      </c>
      <c r="B34" s="2">
        <v>791</v>
      </c>
      <c r="C34" s="4" t="s">
        <v>32</v>
      </c>
      <c r="D34" s="45" t="s">
        <v>51</v>
      </c>
      <c r="E34" s="4"/>
      <c r="F34" s="70">
        <f>F35+F36+F37</f>
        <v>1078485.47</v>
      </c>
      <c r="G34" s="70">
        <f>G35+G36+G37</f>
        <v>1078485.47</v>
      </c>
      <c r="H34" s="16">
        <f t="shared" si="0"/>
        <v>100</v>
      </c>
    </row>
    <row r="35" spans="1:8" ht="15.75">
      <c r="A35" s="2" t="s">
        <v>61</v>
      </c>
      <c r="B35" s="2">
        <v>791</v>
      </c>
      <c r="C35" s="4" t="s">
        <v>32</v>
      </c>
      <c r="D35" s="45" t="s">
        <v>51</v>
      </c>
      <c r="E35" s="4" t="s">
        <v>57</v>
      </c>
      <c r="F35" s="70">
        <f>662511.08+240790.39</f>
        <v>903301.47</v>
      </c>
      <c r="G35" s="70">
        <f>662511.08+240790.39</f>
        <v>903301.47</v>
      </c>
      <c r="H35" s="16">
        <f t="shared" si="0"/>
        <v>100</v>
      </c>
    </row>
    <row r="36" spans="1:8" ht="31.5">
      <c r="A36" s="2" t="s">
        <v>67</v>
      </c>
      <c r="B36" s="2">
        <v>791</v>
      </c>
      <c r="C36" s="4" t="s">
        <v>32</v>
      </c>
      <c r="D36" s="45" t="s">
        <v>51</v>
      </c>
      <c r="E36" s="4" t="s">
        <v>65</v>
      </c>
      <c r="F36" s="70">
        <f>167384</f>
        <v>167384</v>
      </c>
      <c r="G36" s="70">
        <v>167384</v>
      </c>
      <c r="H36" s="16">
        <f t="shared" si="0"/>
        <v>100</v>
      </c>
    </row>
    <row r="37" spans="1:8" ht="31.5">
      <c r="A37" s="2" t="s">
        <v>62</v>
      </c>
      <c r="B37" s="2">
        <v>791</v>
      </c>
      <c r="C37" s="4" t="s">
        <v>32</v>
      </c>
      <c r="D37" s="45" t="s">
        <v>51</v>
      </c>
      <c r="E37" s="4" t="s">
        <v>54</v>
      </c>
      <c r="F37" s="70">
        <f>2350+5450</f>
        <v>7800</v>
      </c>
      <c r="G37" s="70">
        <f>2350+5450</f>
        <v>7800</v>
      </c>
      <c r="H37" s="16">
        <f t="shared" si="0"/>
        <v>100</v>
      </c>
    </row>
    <row r="38" spans="1:8" ht="31.5">
      <c r="A38" s="2" t="s">
        <v>62</v>
      </c>
      <c r="B38" s="2">
        <v>791</v>
      </c>
      <c r="C38" s="4" t="s">
        <v>32</v>
      </c>
      <c r="D38" s="45" t="s">
        <v>156</v>
      </c>
      <c r="E38" s="4" t="s">
        <v>54</v>
      </c>
      <c r="F38" s="70">
        <v>0</v>
      </c>
      <c r="G38" s="79"/>
      <c r="H38" s="16" t="e">
        <f t="shared" si="0"/>
        <v>#DIV/0!</v>
      </c>
    </row>
    <row r="39" spans="1:8" ht="31.5">
      <c r="A39" s="2" t="s">
        <v>62</v>
      </c>
      <c r="B39" s="2">
        <v>791</v>
      </c>
      <c r="C39" s="4" t="s">
        <v>32</v>
      </c>
      <c r="D39" s="45" t="s">
        <v>151</v>
      </c>
      <c r="E39" s="4" t="s">
        <v>54</v>
      </c>
      <c r="F39" s="70">
        <f>8096.16+4376.52+4506</f>
        <v>16978.68</v>
      </c>
      <c r="G39" s="70">
        <f>8096.16+4376.52+4506</f>
        <v>16978.68</v>
      </c>
      <c r="H39" s="16">
        <f t="shared" si="0"/>
        <v>100</v>
      </c>
    </row>
    <row r="40" spans="1:8" ht="31.5">
      <c r="A40" s="2" t="s">
        <v>62</v>
      </c>
      <c r="B40" s="2">
        <v>791</v>
      </c>
      <c r="C40" s="4" t="s">
        <v>32</v>
      </c>
      <c r="D40" s="45" t="s">
        <v>183</v>
      </c>
      <c r="E40" s="4" t="s">
        <v>54</v>
      </c>
      <c r="F40" s="79">
        <f>48726+674705</f>
        <v>723431</v>
      </c>
      <c r="G40" s="79">
        <f>48726+674705</f>
        <v>723431</v>
      </c>
      <c r="H40" s="16">
        <f t="shared" si="0"/>
        <v>100</v>
      </c>
    </row>
    <row r="41" spans="1:8" ht="15.75">
      <c r="A41" s="26" t="s">
        <v>43</v>
      </c>
      <c r="B41" s="26">
        <v>791</v>
      </c>
      <c r="C41" s="20" t="s">
        <v>44</v>
      </c>
      <c r="D41" s="49"/>
      <c r="E41" s="20"/>
      <c r="F41" s="80">
        <f>F42</f>
        <v>1054126</v>
      </c>
      <c r="G41" s="80">
        <f>G42</f>
        <v>1054126</v>
      </c>
      <c r="H41" s="16">
        <f t="shared" si="0"/>
        <v>100</v>
      </c>
    </row>
    <row r="42" spans="1:8" ht="15.75">
      <c r="A42" s="23" t="s">
        <v>36</v>
      </c>
      <c r="B42" s="2">
        <v>791</v>
      </c>
      <c r="C42" s="24" t="s">
        <v>35</v>
      </c>
      <c r="D42" s="50"/>
      <c r="E42" s="24"/>
      <c r="F42" s="81">
        <f>F43</f>
        <v>1054126</v>
      </c>
      <c r="G42" s="81">
        <f>G43</f>
        <v>1054126</v>
      </c>
      <c r="H42" s="16">
        <f t="shared" si="0"/>
        <v>100</v>
      </c>
    </row>
    <row r="43" spans="1:8" ht="31.5">
      <c r="A43" s="2" t="s">
        <v>33</v>
      </c>
      <c r="B43" s="2">
        <v>791</v>
      </c>
      <c r="C43" s="4" t="s">
        <v>35</v>
      </c>
      <c r="D43" s="45" t="s">
        <v>134</v>
      </c>
      <c r="E43" s="4"/>
      <c r="F43" s="70">
        <f>F44+F47+F46+F45</f>
        <v>1054126</v>
      </c>
      <c r="G43" s="70">
        <f>G44+G47+G46+G45</f>
        <v>1054126</v>
      </c>
      <c r="H43" s="16">
        <f t="shared" si="0"/>
        <v>100</v>
      </c>
    </row>
    <row r="44" spans="1:8" ht="15.75" customHeight="1" hidden="1">
      <c r="A44" s="2" t="s">
        <v>61</v>
      </c>
      <c r="B44" s="2">
        <v>791</v>
      </c>
      <c r="C44" s="4" t="s">
        <v>35</v>
      </c>
      <c r="D44" s="45" t="s">
        <v>134</v>
      </c>
      <c r="E44" s="4" t="s">
        <v>57</v>
      </c>
      <c r="F44" s="70">
        <f>700492.91+268400.53</f>
        <v>968893.4400000001</v>
      </c>
      <c r="G44" s="70">
        <f>700492.91+268400.53</f>
        <v>968893.4400000001</v>
      </c>
      <c r="H44" s="16">
        <f t="shared" si="0"/>
        <v>100</v>
      </c>
    </row>
    <row r="45" spans="1:8" ht="31.5">
      <c r="A45" s="2" t="s">
        <v>63</v>
      </c>
      <c r="B45" s="2">
        <v>791</v>
      </c>
      <c r="C45" s="11" t="s">
        <v>35</v>
      </c>
      <c r="D45" s="46" t="s">
        <v>134</v>
      </c>
      <c r="E45" s="4" t="s">
        <v>55</v>
      </c>
      <c r="F45" s="76">
        <v>4854</v>
      </c>
      <c r="G45" s="76">
        <v>4854</v>
      </c>
      <c r="H45" s="16"/>
    </row>
    <row r="46" spans="1:8" ht="31.5">
      <c r="A46" s="2" t="s">
        <v>67</v>
      </c>
      <c r="B46" s="2">
        <v>791</v>
      </c>
      <c r="C46" s="4" t="s">
        <v>35</v>
      </c>
      <c r="D46" s="45" t="s">
        <v>134</v>
      </c>
      <c r="E46" s="4" t="s">
        <v>65</v>
      </c>
      <c r="F46" s="70">
        <f>12559.03</f>
        <v>12559.03</v>
      </c>
      <c r="G46" s="70">
        <f>12559.03</f>
        <v>12559.03</v>
      </c>
      <c r="H46" s="16">
        <f t="shared" si="0"/>
        <v>100</v>
      </c>
    </row>
    <row r="47" spans="1:8" s="61" customFormat="1" ht="31.5">
      <c r="A47" s="69" t="s">
        <v>108</v>
      </c>
      <c r="B47" s="2">
        <v>791</v>
      </c>
      <c r="C47" s="4" t="s">
        <v>35</v>
      </c>
      <c r="D47" s="45" t="s">
        <v>134</v>
      </c>
      <c r="E47" s="4" t="s">
        <v>54</v>
      </c>
      <c r="F47" s="70">
        <f>5269.42+146.87+2977.24+45000+14426</f>
        <v>67819.53</v>
      </c>
      <c r="G47" s="70">
        <v>67819.53</v>
      </c>
      <c r="H47" s="16">
        <f t="shared" si="0"/>
        <v>100</v>
      </c>
    </row>
    <row r="48" spans="1:8" ht="31.5">
      <c r="A48" s="56" t="s">
        <v>21</v>
      </c>
      <c r="B48" s="26">
        <v>791</v>
      </c>
      <c r="C48" s="57" t="s">
        <v>27</v>
      </c>
      <c r="D48" s="51"/>
      <c r="E48" s="58"/>
      <c r="F48" s="82">
        <f>F51+F49</f>
        <v>134185.3</v>
      </c>
      <c r="G48" s="82">
        <f>G51+G49</f>
        <v>134185.3</v>
      </c>
      <c r="H48" s="16">
        <f t="shared" si="0"/>
        <v>100</v>
      </c>
    </row>
    <row r="49" spans="1:8" ht="47.25">
      <c r="A49" s="60" t="s">
        <v>118</v>
      </c>
      <c r="B49" s="2">
        <v>791</v>
      </c>
      <c r="C49" s="71" t="s">
        <v>117</v>
      </c>
      <c r="D49" s="47" t="s">
        <v>120</v>
      </c>
      <c r="E49" s="67"/>
      <c r="F49" s="83">
        <f>F50</f>
        <v>19671</v>
      </c>
      <c r="G49" s="83">
        <f>G50</f>
        <v>19671</v>
      </c>
      <c r="H49" s="16">
        <f t="shared" si="0"/>
        <v>100</v>
      </c>
    </row>
    <row r="50" spans="1:8" ht="31.5">
      <c r="A50" s="60" t="s">
        <v>119</v>
      </c>
      <c r="B50" s="2">
        <v>791</v>
      </c>
      <c r="C50" s="71" t="s">
        <v>117</v>
      </c>
      <c r="D50" s="47" t="s">
        <v>120</v>
      </c>
      <c r="E50" s="67">
        <v>244</v>
      </c>
      <c r="F50" s="83">
        <f>19671</f>
        <v>19671</v>
      </c>
      <c r="G50" s="83">
        <v>19671</v>
      </c>
      <c r="H50" s="16">
        <f t="shared" si="0"/>
        <v>100</v>
      </c>
    </row>
    <row r="51" spans="1:8" ht="15.75">
      <c r="A51" s="2" t="s">
        <v>79</v>
      </c>
      <c r="B51" s="2">
        <v>791</v>
      </c>
      <c r="C51" s="11" t="s">
        <v>78</v>
      </c>
      <c r="D51" s="46"/>
      <c r="E51" s="4"/>
      <c r="F51" s="76">
        <f>F52</f>
        <v>114514.3</v>
      </c>
      <c r="G51" s="76">
        <f>G52</f>
        <v>114514.3</v>
      </c>
      <c r="H51" s="16">
        <f t="shared" si="0"/>
        <v>100</v>
      </c>
    </row>
    <row r="52" spans="1:8" ht="15.75">
      <c r="A52" s="2" t="s">
        <v>80</v>
      </c>
      <c r="B52" s="2">
        <v>791</v>
      </c>
      <c r="C52" s="11" t="s">
        <v>78</v>
      </c>
      <c r="D52" s="46" t="s">
        <v>135</v>
      </c>
      <c r="E52" s="4"/>
      <c r="F52" s="76">
        <f>F53</f>
        <v>114514.3</v>
      </c>
      <c r="G52" s="76">
        <f>G53</f>
        <v>114514.3</v>
      </c>
      <c r="H52" s="16">
        <f t="shared" si="0"/>
        <v>100</v>
      </c>
    </row>
    <row r="53" spans="1:8" ht="31.5">
      <c r="A53" s="2" t="s">
        <v>62</v>
      </c>
      <c r="B53" s="2">
        <v>791</v>
      </c>
      <c r="C53" s="11" t="s">
        <v>78</v>
      </c>
      <c r="D53" s="46" t="s">
        <v>135</v>
      </c>
      <c r="E53" s="4" t="s">
        <v>54</v>
      </c>
      <c r="F53" s="76">
        <f>114514.3</f>
        <v>114514.3</v>
      </c>
      <c r="G53" s="76">
        <v>114514.3</v>
      </c>
      <c r="H53" s="16">
        <f t="shared" si="0"/>
        <v>100</v>
      </c>
    </row>
    <row r="54" spans="1:8" ht="15.75">
      <c r="A54" s="1" t="s">
        <v>23</v>
      </c>
      <c r="B54" s="26">
        <v>791</v>
      </c>
      <c r="C54" s="5" t="s">
        <v>28</v>
      </c>
      <c r="D54" s="45"/>
      <c r="E54" s="4"/>
      <c r="F54" s="84">
        <f>F55+F58</f>
        <v>11354859.43</v>
      </c>
      <c r="G54" s="84">
        <f>G55+G58</f>
        <v>11354859.43</v>
      </c>
      <c r="H54" s="16">
        <f t="shared" si="0"/>
        <v>100</v>
      </c>
    </row>
    <row r="55" spans="1:8" ht="15.75">
      <c r="A55" s="2" t="s">
        <v>17</v>
      </c>
      <c r="B55" s="2">
        <v>791</v>
      </c>
      <c r="C55" s="4" t="s">
        <v>18</v>
      </c>
      <c r="D55" s="52"/>
      <c r="E55" s="5"/>
      <c r="F55" s="81">
        <f>F56</f>
        <v>11354859.43</v>
      </c>
      <c r="G55" s="81">
        <f>G56</f>
        <v>11354859.43</v>
      </c>
      <c r="H55" s="16">
        <f t="shared" si="0"/>
        <v>100</v>
      </c>
    </row>
    <row r="56" spans="1:8" ht="47.25">
      <c r="A56" s="2" t="s">
        <v>45</v>
      </c>
      <c r="B56" s="2">
        <v>791</v>
      </c>
      <c r="C56" s="4" t="s">
        <v>18</v>
      </c>
      <c r="D56" s="53" t="s">
        <v>136</v>
      </c>
      <c r="E56" s="5"/>
      <c r="F56" s="81">
        <f>F57</f>
        <v>11354859.43</v>
      </c>
      <c r="G56" s="81">
        <f>G57</f>
        <v>11354859.43</v>
      </c>
      <c r="H56" s="16">
        <f t="shared" si="0"/>
        <v>100</v>
      </c>
    </row>
    <row r="57" spans="1:8" ht="1.5" customHeight="1">
      <c r="A57" s="2" t="s">
        <v>62</v>
      </c>
      <c r="B57" s="2">
        <v>791</v>
      </c>
      <c r="C57" s="4" t="s">
        <v>18</v>
      </c>
      <c r="D57" s="53" t="s">
        <v>136</v>
      </c>
      <c r="E57" s="24" t="s">
        <v>54</v>
      </c>
      <c r="F57" s="81">
        <f>11354859.43</f>
        <v>11354859.43</v>
      </c>
      <c r="G57" s="81">
        <f>11354859.43</f>
        <v>11354859.43</v>
      </c>
      <c r="H57" s="16">
        <f t="shared" si="0"/>
        <v>100</v>
      </c>
    </row>
    <row r="58" spans="1:8" ht="63">
      <c r="A58" s="2" t="s">
        <v>157</v>
      </c>
      <c r="B58" s="2">
        <v>791</v>
      </c>
      <c r="C58" s="4" t="s">
        <v>158</v>
      </c>
      <c r="D58" s="53" t="s">
        <v>159</v>
      </c>
      <c r="E58" s="24"/>
      <c r="F58" s="81">
        <v>0</v>
      </c>
      <c r="G58" s="81"/>
      <c r="H58" s="16"/>
    </row>
    <row r="59" spans="1:8" ht="31.5">
      <c r="A59" s="26" t="s">
        <v>165</v>
      </c>
      <c r="B59" s="26">
        <v>791</v>
      </c>
      <c r="C59" s="20" t="s">
        <v>158</v>
      </c>
      <c r="D59" s="73"/>
      <c r="E59" s="20"/>
      <c r="F59" s="80">
        <f>F60</f>
        <v>113738.25</v>
      </c>
      <c r="G59" s="80">
        <f>G60</f>
        <v>113738.25</v>
      </c>
      <c r="H59" s="72">
        <f t="shared" si="0"/>
        <v>100</v>
      </c>
    </row>
    <row r="60" spans="1:8" ht="15.75">
      <c r="A60" s="2" t="s">
        <v>166</v>
      </c>
      <c r="B60" s="2">
        <v>791</v>
      </c>
      <c r="C60" s="4" t="s">
        <v>158</v>
      </c>
      <c r="D60" s="53" t="s">
        <v>159</v>
      </c>
      <c r="E60" s="24"/>
      <c r="F60" s="81">
        <f>113738.25</f>
        <v>113738.25</v>
      </c>
      <c r="G60" s="81">
        <v>113738.25</v>
      </c>
      <c r="H60" s="16">
        <f t="shared" si="0"/>
        <v>100</v>
      </c>
    </row>
    <row r="61" spans="1:8" ht="14.25" customHeight="1">
      <c r="A61" s="26" t="s">
        <v>52</v>
      </c>
      <c r="B61" s="26">
        <v>791</v>
      </c>
      <c r="C61" s="20" t="s">
        <v>53</v>
      </c>
      <c r="D61" s="49"/>
      <c r="E61" s="20"/>
      <c r="F61" s="80">
        <f>F62+F71+F80</f>
        <v>74610648.55</v>
      </c>
      <c r="G61" s="80">
        <f>G62+G71+G80</f>
        <v>73842796.99</v>
      </c>
      <c r="H61" s="16">
        <f t="shared" si="0"/>
        <v>98.97085526674462</v>
      </c>
    </row>
    <row r="62" spans="1:8" ht="15.75" customHeight="1" hidden="1">
      <c r="A62" s="23" t="s">
        <v>82</v>
      </c>
      <c r="B62" s="2">
        <v>791</v>
      </c>
      <c r="C62" s="24" t="s">
        <v>81</v>
      </c>
      <c r="D62" s="54"/>
      <c r="E62" s="24"/>
      <c r="F62" s="81">
        <f>SUM(F63:F70)</f>
        <v>57477759.04</v>
      </c>
      <c r="G62" s="81">
        <f>SUM(G63:G70)</f>
        <v>56709907.48</v>
      </c>
      <c r="H62" s="16">
        <f t="shared" si="0"/>
        <v>98.66408925326118</v>
      </c>
    </row>
    <row r="63" spans="1:8" ht="2.25" customHeight="1" hidden="1">
      <c r="A63" s="23" t="s">
        <v>82</v>
      </c>
      <c r="B63" s="2">
        <v>791</v>
      </c>
      <c r="C63" s="24" t="s">
        <v>81</v>
      </c>
      <c r="D63" s="54" t="s">
        <v>152</v>
      </c>
      <c r="E63" s="24" t="s">
        <v>153</v>
      </c>
      <c r="F63" s="81">
        <v>0</v>
      </c>
      <c r="G63" s="81">
        <v>0</v>
      </c>
      <c r="H63" s="16" t="e">
        <f t="shared" si="0"/>
        <v>#DIV/0!</v>
      </c>
    </row>
    <row r="64" spans="1:8" ht="1.5" customHeight="1">
      <c r="A64" s="23" t="s">
        <v>83</v>
      </c>
      <c r="B64" s="2">
        <v>791</v>
      </c>
      <c r="C64" s="24" t="s">
        <v>81</v>
      </c>
      <c r="D64" s="54" t="s">
        <v>147</v>
      </c>
      <c r="E64" s="24" t="s">
        <v>66</v>
      </c>
      <c r="F64" s="81">
        <v>0</v>
      </c>
      <c r="G64" s="81">
        <v>0</v>
      </c>
      <c r="H64" s="16" t="e">
        <f t="shared" si="0"/>
        <v>#DIV/0!</v>
      </c>
    </row>
    <row r="65" spans="1:8" ht="46.5" customHeight="1">
      <c r="A65" s="2" t="s">
        <v>154</v>
      </c>
      <c r="B65" s="2">
        <v>791</v>
      </c>
      <c r="C65" s="24" t="s">
        <v>81</v>
      </c>
      <c r="D65" s="54" t="s">
        <v>147</v>
      </c>
      <c r="E65" s="24" t="s">
        <v>127</v>
      </c>
      <c r="F65" s="81">
        <v>0</v>
      </c>
      <c r="G65" s="81">
        <v>0</v>
      </c>
      <c r="H65" s="16" t="e">
        <f t="shared" si="0"/>
        <v>#DIV/0!</v>
      </c>
    </row>
    <row r="66" spans="1:8" ht="47.25" customHeight="1" hidden="1">
      <c r="A66" s="23" t="s">
        <v>201</v>
      </c>
      <c r="B66" s="2">
        <v>791</v>
      </c>
      <c r="C66" s="24" t="s">
        <v>81</v>
      </c>
      <c r="D66" s="54" t="s">
        <v>184</v>
      </c>
      <c r="E66" s="24" t="s">
        <v>153</v>
      </c>
      <c r="F66" s="81">
        <v>17631321.12</v>
      </c>
      <c r="G66" s="81">
        <v>16863469.56</v>
      </c>
      <c r="H66" s="16">
        <f>G66/F66*100</f>
        <v>95.64495731900094</v>
      </c>
    </row>
    <row r="67" spans="1:8" ht="47.25">
      <c r="A67" s="23" t="s">
        <v>201</v>
      </c>
      <c r="B67" s="2">
        <v>791</v>
      </c>
      <c r="C67" s="24" t="s">
        <v>81</v>
      </c>
      <c r="D67" s="54" t="s">
        <v>152</v>
      </c>
      <c r="E67" s="24" t="s">
        <v>153</v>
      </c>
      <c r="F67" s="81">
        <v>38969286.44</v>
      </c>
      <c r="G67" s="81">
        <v>38969286.44</v>
      </c>
      <c r="H67" s="16"/>
    </row>
    <row r="68" spans="1:8" ht="15.75">
      <c r="A68" s="2" t="s">
        <v>168</v>
      </c>
      <c r="B68" s="2">
        <v>791</v>
      </c>
      <c r="C68" s="24" t="s">
        <v>81</v>
      </c>
      <c r="D68" s="54" t="s">
        <v>147</v>
      </c>
      <c r="E68" s="24" t="s">
        <v>54</v>
      </c>
      <c r="F68" s="81">
        <v>137519.01</v>
      </c>
      <c r="G68" s="81">
        <v>137519.01</v>
      </c>
      <c r="H68" s="16">
        <f t="shared" si="0"/>
        <v>100</v>
      </c>
    </row>
    <row r="69" spans="1:8" ht="47.25">
      <c r="A69" s="2" t="s">
        <v>202</v>
      </c>
      <c r="B69" s="2">
        <v>791</v>
      </c>
      <c r="C69" s="24" t="s">
        <v>81</v>
      </c>
      <c r="D69" s="54" t="s">
        <v>160</v>
      </c>
      <c r="E69" s="24" t="s">
        <v>127</v>
      </c>
      <c r="F69" s="81">
        <f>100000+200000</f>
        <v>300000</v>
      </c>
      <c r="G69" s="81">
        <v>300000</v>
      </c>
      <c r="H69" s="16">
        <f t="shared" si="0"/>
        <v>100</v>
      </c>
    </row>
    <row r="70" spans="1:8" ht="13.5" customHeight="1">
      <c r="A70" s="2" t="s">
        <v>77</v>
      </c>
      <c r="B70" s="2">
        <v>791</v>
      </c>
      <c r="C70" s="24" t="s">
        <v>81</v>
      </c>
      <c r="D70" s="54" t="s">
        <v>167</v>
      </c>
      <c r="E70" s="24" t="s">
        <v>60</v>
      </c>
      <c r="F70" s="81">
        <v>439632.47</v>
      </c>
      <c r="G70" s="81">
        <v>439632.47</v>
      </c>
      <c r="H70" s="16"/>
    </row>
    <row r="71" spans="1:8" ht="15.75" customHeight="1" hidden="1">
      <c r="A71" s="26" t="s">
        <v>200</v>
      </c>
      <c r="B71" s="2">
        <v>791</v>
      </c>
      <c r="C71" s="20" t="s">
        <v>122</v>
      </c>
      <c r="D71" s="49"/>
      <c r="E71" s="20"/>
      <c r="F71" s="80">
        <f>F72</f>
        <v>7417460.279999999</v>
      </c>
      <c r="G71" s="80">
        <f>G72</f>
        <v>7417460.279999999</v>
      </c>
      <c r="H71" s="16">
        <f t="shared" si="0"/>
        <v>100</v>
      </c>
    </row>
    <row r="72" spans="1:8" ht="0.75" customHeight="1" hidden="1">
      <c r="A72" s="3" t="s">
        <v>121</v>
      </c>
      <c r="B72" s="2">
        <v>791</v>
      </c>
      <c r="C72" s="24" t="s">
        <v>122</v>
      </c>
      <c r="D72" s="54" t="s">
        <v>148</v>
      </c>
      <c r="E72" s="24"/>
      <c r="F72" s="81">
        <f>SUM(F73:F79)</f>
        <v>7417460.279999999</v>
      </c>
      <c r="G72" s="81">
        <f>SUM(G73:G79)</f>
        <v>7417460.279999999</v>
      </c>
      <c r="H72" s="16">
        <f t="shared" si="0"/>
        <v>100</v>
      </c>
    </row>
    <row r="73" spans="1:8" ht="31.5" customHeight="1" hidden="1">
      <c r="A73" s="2" t="s">
        <v>196</v>
      </c>
      <c r="B73" s="2">
        <v>791</v>
      </c>
      <c r="C73" s="24" t="s">
        <v>122</v>
      </c>
      <c r="D73" s="54" t="s">
        <v>138</v>
      </c>
      <c r="E73" s="24" t="s">
        <v>54</v>
      </c>
      <c r="F73" s="81">
        <f>411152.39+340000</f>
        <v>751152.39</v>
      </c>
      <c r="G73" s="81">
        <f>411152.39+340000</f>
        <v>751152.39</v>
      </c>
      <c r="H73" s="16">
        <f t="shared" si="0"/>
        <v>100</v>
      </c>
    </row>
    <row r="74" spans="1:8" ht="1.5" customHeight="1">
      <c r="A74" s="2" t="s">
        <v>84</v>
      </c>
      <c r="B74" s="2">
        <v>791</v>
      </c>
      <c r="C74" s="24" t="s">
        <v>122</v>
      </c>
      <c r="D74" s="54" t="s">
        <v>148</v>
      </c>
      <c r="E74" s="24" t="s">
        <v>66</v>
      </c>
      <c r="F74" s="81">
        <f>194317.3</f>
        <v>194317.3</v>
      </c>
      <c r="G74" s="81">
        <v>194317.3</v>
      </c>
      <c r="H74" s="16">
        <f t="shared" si="0"/>
        <v>100</v>
      </c>
    </row>
    <row r="75" spans="1:8" ht="31.5">
      <c r="A75" s="2" t="s">
        <v>196</v>
      </c>
      <c r="B75" s="2">
        <v>791</v>
      </c>
      <c r="C75" s="24" t="s">
        <v>122</v>
      </c>
      <c r="D75" s="54" t="s">
        <v>148</v>
      </c>
      <c r="E75" s="24" t="s">
        <v>54</v>
      </c>
      <c r="F75" s="81">
        <f>160763.76+99900+67192.1</f>
        <v>327855.86</v>
      </c>
      <c r="G75" s="81">
        <v>327855.86</v>
      </c>
      <c r="H75" s="16">
        <f>G75/F75*100</f>
        <v>100</v>
      </c>
    </row>
    <row r="76" spans="1:8" ht="31.5">
      <c r="A76" s="2" t="s">
        <v>195</v>
      </c>
      <c r="B76" s="2">
        <v>791</v>
      </c>
      <c r="C76" s="24" t="s">
        <v>122</v>
      </c>
      <c r="D76" s="54" t="s">
        <v>148</v>
      </c>
      <c r="E76" s="24" t="s">
        <v>66</v>
      </c>
      <c r="F76" s="81">
        <v>5277402.92</v>
      </c>
      <c r="G76" s="81">
        <v>5277402.92</v>
      </c>
      <c r="H76" s="16">
        <f>G76/F76*100</f>
        <v>100</v>
      </c>
    </row>
    <row r="77" spans="1:8" ht="30.75" customHeight="1">
      <c r="A77" s="2" t="s">
        <v>196</v>
      </c>
      <c r="B77" s="2">
        <v>791</v>
      </c>
      <c r="C77" s="24" t="s">
        <v>122</v>
      </c>
      <c r="D77" s="54" t="s">
        <v>161</v>
      </c>
      <c r="E77" s="24" t="s">
        <v>54</v>
      </c>
      <c r="F77" s="81">
        <v>48094.24</v>
      </c>
      <c r="G77" s="81">
        <v>48094.24</v>
      </c>
      <c r="H77" s="16">
        <f>G77/F77*100</f>
        <v>100</v>
      </c>
    </row>
    <row r="78" spans="1:8" ht="15.75" customHeight="1" hidden="1">
      <c r="A78" s="2" t="s">
        <v>197</v>
      </c>
      <c r="B78" s="2">
        <v>791</v>
      </c>
      <c r="C78" s="24" t="s">
        <v>122</v>
      </c>
      <c r="D78" s="54" t="s">
        <v>138</v>
      </c>
      <c r="E78" s="24" t="s">
        <v>185</v>
      </c>
      <c r="F78" s="81">
        <v>504536.48</v>
      </c>
      <c r="G78" s="81">
        <v>504536.48</v>
      </c>
      <c r="H78" s="16">
        <f>G78/F78*100</f>
        <v>100</v>
      </c>
    </row>
    <row r="79" spans="1:8" ht="31.5">
      <c r="A79" s="2" t="s">
        <v>198</v>
      </c>
      <c r="B79" s="2">
        <v>791</v>
      </c>
      <c r="C79" s="24" t="s">
        <v>122</v>
      </c>
      <c r="D79" s="54" t="s">
        <v>150</v>
      </c>
      <c r="E79" s="24" t="s">
        <v>65</v>
      </c>
      <c r="F79" s="81">
        <v>314101.09</v>
      </c>
      <c r="G79" s="81">
        <v>314101.09</v>
      </c>
      <c r="H79" s="16">
        <f>G79/F79*100</f>
        <v>100</v>
      </c>
    </row>
    <row r="80" spans="1:8" ht="15.75">
      <c r="A80" s="26" t="s">
        <v>199</v>
      </c>
      <c r="B80" s="26">
        <v>791</v>
      </c>
      <c r="C80" s="20" t="s">
        <v>85</v>
      </c>
      <c r="D80" s="49"/>
      <c r="E80" s="20"/>
      <c r="F80" s="80">
        <f>SUM(F81:F84)</f>
        <v>9715429.23</v>
      </c>
      <c r="G80" s="80">
        <f>SUM(G81:G84)</f>
        <v>9715429.23</v>
      </c>
      <c r="H80" s="72">
        <f aca="true" t="shared" si="1" ref="H80:H100">G80/F80*100</f>
        <v>100</v>
      </c>
    </row>
    <row r="81" spans="1:8" ht="31.5">
      <c r="A81" s="2" t="s">
        <v>207</v>
      </c>
      <c r="B81" s="2">
        <v>791</v>
      </c>
      <c r="C81" s="4" t="s">
        <v>85</v>
      </c>
      <c r="D81" s="45" t="s">
        <v>139</v>
      </c>
      <c r="E81" s="4" t="s">
        <v>54</v>
      </c>
      <c r="F81" s="70">
        <f>1150+2987508+1663435.63+134333.82+376047.04+1745837.63+6234+93440+52344.08</f>
        <v>7060330.2</v>
      </c>
      <c r="G81" s="70">
        <f>1150+2987508+1663435.63+134333.82+376047.04+1745837.63+6234+93440+52344.08</f>
        <v>7060330.2</v>
      </c>
      <c r="H81" s="16">
        <f t="shared" si="1"/>
        <v>100</v>
      </c>
    </row>
    <row r="82" spans="1:8" ht="31.5">
      <c r="A82" s="2" t="s">
        <v>62</v>
      </c>
      <c r="B82" s="2">
        <v>791</v>
      </c>
      <c r="C82" s="4" t="s">
        <v>85</v>
      </c>
      <c r="D82" s="45" t="s">
        <v>149</v>
      </c>
      <c r="E82" s="4" t="s">
        <v>54</v>
      </c>
      <c r="F82" s="70">
        <v>0</v>
      </c>
      <c r="G82" s="70">
        <v>0</v>
      </c>
      <c r="H82" s="16" t="e">
        <f t="shared" si="1"/>
        <v>#DIV/0!</v>
      </c>
    </row>
    <row r="83" spans="1:8" ht="47.25">
      <c r="A83" s="2" t="s">
        <v>201</v>
      </c>
      <c r="B83" s="2">
        <v>791</v>
      </c>
      <c r="C83" s="4" t="s">
        <v>85</v>
      </c>
      <c r="D83" s="45" t="s">
        <v>186</v>
      </c>
      <c r="E83" s="4" t="s">
        <v>153</v>
      </c>
      <c r="F83" s="70">
        <f>133161.1+57069.04+1410408.22+604460.67</f>
        <v>2205099.03</v>
      </c>
      <c r="G83" s="70">
        <f>133161.1+57069.04+1410408.22+604460.67</f>
        <v>2205099.03</v>
      </c>
      <c r="H83" s="16"/>
    </row>
    <row r="84" spans="1:8" ht="31.5">
      <c r="A84" s="2" t="s">
        <v>207</v>
      </c>
      <c r="B84" s="2">
        <v>791</v>
      </c>
      <c r="C84" s="4" t="s">
        <v>85</v>
      </c>
      <c r="D84" s="45" t="s">
        <v>187</v>
      </c>
      <c r="E84" s="4" t="s">
        <v>54</v>
      </c>
      <c r="F84" s="70">
        <f>405000+45000</f>
        <v>450000</v>
      </c>
      <c r="G84" s="70">
        <v>450000</v>
      </c>
      <c r="H84" s="16"/>
    </row>
    <row r="85" spans="1:8" ht="15.75">
      <c r="A85" s="1" t="s">
        <v>25</v>
      </c>
      <c r="B85" s="26">
        <v>791</v>
      </c>
      <c r="C85" s="5" t="s">
        <v>29</v>
      </c>
      <c r="D85" s="52"/>
      <c r="E85" s="5"/>
      <c r="F85" s="84">
        <f>F86</f>
        <v>411959.71</v>
      </c>
      <c r="G85" s="84">
        <f>G86</f>
        <v>411959.71</v>
      </c>
      <c r="H85" s="16">
        <f t="shared" si="1"/>
        <v>100</v>
      </c>
    </row>
    <row r="86" spans="1:8" ht="15.75">
      <c r="A86" s="3" t="s">
        <v>173</v>
      </c>
      <c r="B86" s="2">
        <v>791</v>
      </c>
      <c r="C86" s="4" t="s">
        <v>15</v>
      </c>
      <c r="D86" s="45"/>
      <c r="E86" s="4"/>
      <c r="F86" s="70">
        <f>F87</f>
        <v>411959.71</v>
      </c>
      <c r="G86" s="70">
        <f>G87</f>
        <v>411959.71</v>
      </c>
      <c r="H86" s="16">
        <f t="shared" si="1"/>
        <v>100</v>
      </c>
    </row>
    <row r="87" spans="1:8" ht="31.5">
      <c r="A87" s="2" t="s">
        <v>75</v>
      </c>
      <c r="B87" s="2">
        <v>791</v>
      </c>
      <c r="C87" s="4" t="s">
        <v>15</v>
      </c>
      <c r="D87" s="45" t="s">
        <v>140</v>
      </c>
      <c r="E87" s="4" t="s">
        <v>58</v>
      </c>
      <c r="F87" s="70">
        <v>411959.71</v>
      </c>
      <c r="G87" s="70">
        <v>411959.71</v>
      </c>
      <c r="H87" s="16">
        <f t="shared" si="1"/>
        <v>100</v>
      </c>
    </row>
    <row r="88" spans="1:8" ht="15.75">
      <c r="A88" s="26" t="s">
        <v>48</v>
      </c>
      <c r="B88" s="26">
        <v>791</v>
      </c>
      <c r="C88" s="20" t="s">
        <v>47</v>
      </c>
      <c r="D88" s="49"/>
      <c r="E88" s="20"/>
      <c r="F88" s="80">
        <f>F89</f>
        <v>11926610.56</v>
      </c>
      <c r="G88" s="80">
        <f>G89</f>
        <v>11926610.56</v>
      </c>
      <c r="H88" s="16">
        <f t="shared" si="1"/>
        <v>100</v>
      </c>
    </row>
    <row r="89" spans="1:8" ht="15.75">
      <c r="A89" s="3" t="s">
        <v>171</v>
      </c>
      <c r="B89" s="2">
        <v>791</v>
      </c>
      <c r="C89" s="4" t="s">
        <v>49</v>
      </c>
      <c r="D89" s="45"/>
      <c r="E89" s="4"/>
      <c r="F89" s="70">
        <f>SUM(F90:F98)</f>
        <v>11926610.56</v>
      </c>
      <c r="G89" s="70">
        <f>SUM(G90:G98)</f>
        <v>11926610.56</v>
      </c>
      <c r="H89" s="16">
        <f t="shared" si="1"/>
        <v>100</v>
      </c>
    </row>
    <row r="90" spans="1:8" ht="15" customHeight="1">
      <c r="A90" s="2" t="s">
        <v>205</v>
      </c>
      <c r="B90" s="2">
        <v>791</v>
      </c>
      <c r="C90" s="4" t="s">
        <v>49</v>
      </c>
      <c r="D90" s="45" t="s">
        <v>141</v>
      </c>
      <c r="E90" s="4" t="s">
        <v>58</v>
      </c>
      <c r="F90" s="70">
        <f>1327678.79</f>
        <v>1327678.79</v>
      </c>
      <c r="G90" s="70">
        <v>1327678.79</v>
      </c>
      <c r="H90" s="16">
        <f t="shared" si="1"/>
        <v>100</v>
      </c>
    </row>
    <row r="91" spans="1:8" ht="15.75" customHeight="1" hidden="1">
      <c r="A91" s="2" t="s">
        <v>204</v>
      </c>
      <c r="B91" s="2">
        <v>791</v>
      </c>
      <c r="C91" s="4" t="s">
        <v>49</v>
      </c>
      <c r="D91" s="45" t="s">
        <v>141</v>
      </c>
      <c r="E91" s="4" t="s">
        <v>188</v>
      </c>
      <c r="F91" s="70">
        <f>434432.79</f>
        <v>434432.79</v>
      </c>
      <c r="G91" s="70">
        <v>434432.79</v>
      </c>
      <c r="H91" s="16">
        <f t="shared" si="1"/>
        <v>100</v>
      </c>
    </row>
    <row r="92" spans="1:8" ht="47.25" customHeight="1" hidden="1">
      <c r="A92" s="6" t="s">
        <v>203</v>
      </c>
      <c r="B92" s="2">
        <v>791</v>
      </c>
      <c r="C92" s="4" t="s">
        <v>49</v>
      </c>
      <c r="D92" s="45" t="s">
        <v>141</v>
      </c>
      <c r="E92" s="4" t="s">
        <v>124</v>
      </c>
      <c r="F92" s="70">
        <v>6802625.94</v>
      </c>
      <c r="G92" s="70">
        <v>6802625.94</v>
      </c>
      <c r="H92" s="16">
        <f t="shared" si="1"/>
        <v>100</v>
      </c>
    </row>
    <row r="93" spans="1:8" ht="15.75">
      <c r="A93" s="3" t="s">
        <v>155</v>
      </c>
      <c r="B93" s="2">
        <v>791</v>
      </c>
      <c r="C93" s="4" t="s">
        <v>49</v>
      </c>
      <c r="D93" s="45" t="s">
        <v>141</v>
      </c>
      <c r="E93" s="4" t="s">
        <v>189</v>
      </c>
      <c r="F93" s="70">
        <v>176445.84</v>
      </c>
      <c r="G93" s="70">
        <v>176445.84</v>
      </c>
      <c r="H93" s="16">
        <f t="shared" si="1"/>
        <v>100</v>
      </c>
    </row>
    <row r="94" spans="1:8" ht="31.5">
      <c r="A94" s="2" t="s">
        <v>75</v>
      </c>
      <c r="B94" s="2">
        <v>791</v>
      </c>
      <c r="C94" s="4" t="s">
        <v>49</v>
      </c>
      <c r="D94" s="45" t="s">
        <v>142</v>
      </c>
      <c r="E94" s="4" t="s">
        <v>58</v>
      </c>
      <c r="F94" s="70">
        <v>1600751.56</v>
      </c>
      <c r="G94" s="70">
        <v>1600751.56</v>
      </c>
      <c r="H94" s="16">
        <f t="shared" si="1"/>
        <v>100</v>
      </c>
    </row>
    <row r="95" spans="1:8" ht="15.75">
      <c r="A95" s="3" t="s">
        <v>204</v>
      </c>
      <c r="B95" s="2">
        <v>791</v>
      </c>
      <c r="C95" s="4" t="s">
        <v>49</v>
      </c>
      <c r="D95" s="45" t="s">
        <v>142</v>
      </c>
      <c r="E95" s="4" t="s">
        <v>188</v>
      </c>
      <c r="F95" s="70">
        <v>81657.64</v>
      </c>
      <c r="G95" s="70">
        <v>81657.64</v>
      </c>
      <c r="H95" s="16">
        <f t="shared" si="1"/>
        <v>100</v>
      </c>
    </row>
    <row r="96" spans="1:8" ht="15.75">
      <c r="A96" s="3" t="s">
        <v>155</v>
      </c>
      <c r="B96" s="2">
        <v>791</v>
      </c>
      <c r="C96" s="4" t="s">
        <v>49</v>
      </c>
      <c r="D96" s="45" t="s">
        <v>190</v>
      </c>
      <c r="E96" s="4" t="s">
        <v>189</v>
      </c>
      <c r="F96" s="70">
        <v>50000</v>
      </c>
      <c r="G96" s="70">
        <v>50000</v>
      </c>
      <c r="H96" s="16">
        <f t="shared" si="1"/>
        <v>100</v>
      </c>
    </row>
    <row r="97" spans="1:8" ht="63">
      <c r="A97" s="2" t="s">
        <v>205</v>
      </c>
      <c r="B97" s="2">
        <v>791</v>
      </c>
      <c r="C97" s="4" t="s">
        <v>49</v>
      </c>
      <c r="D97" s="45" t="s">
        <v>191</v>
      </c>
      <c r="E97" s="4" t="s">
        <v>58</v>
      </c>
      <c r="F97" s="70">
        <f>385367+179590</f>
        <v>564957</v>
      </c>
      <c r="G97" s="70">
        <v>564957</v>
      </c>
      <c r="H97" s="16"/>
    </row>
    <row r="98" spans="1:8" ht="47.25">
      <c r="A98" s="6" t="s">
        <v>203</v>
      </c>
      <c r="B98" s="2">
        <v>791</v>
      </c>
      <c r="C98" s="4" t="s">
        <v>49</v>
      </c>
      <c r="D98" s="45" t="s">
        <v>191</v>
      </c>
      <c r="E98" s="4" t="s">
        <v>124</v>
      </c>
      <c r="F98" s="70">
        <v>888061</v>
      </c>
      <c r="G98" s="70">
        <v>888061</v>
      </c>
      <c r="H98" s="16"/>
    </row>
    <row r="99" spans="1:8" ht="15.75">
      <c r="A99" s="26" t="s">
        <v>24</v>
      </c>
      <c r="B99" s="26">
        <v>791</v>
      </c>
      <c r="C99" s="20" t="s">
        <v>208</v>
      </c>
      <c r="D99" s="49"/>
      <c r="E99" s="20"/>
      <c r="F99" s="80">
        <f>F100</f>
        <v>870315.32</v>
      </c>
      <c r="G99" s="80">
        <f>G100</f>
        <v>870315.32</v>
      </c>
      <c r="H99" s="72">
        <f t="shared" si="1"/>
        <v>100</v>
      </c>
    </row>
    <row r="100" spans="1:8" ht="15.75">
      <c r="A100" s="2" t="s">
        <v>13</v>
      </c>
      <c r="B100" s="2">
        <v>791</v>
      </c>
      <c r="C100" s="4">
        <v>1003</v>
      </c>
      <c r="D100" s="45" t="s">
        <v>143</v>
      </c>
      <c r="E100" s="4"/>
      <c r="F100" s="70">
        <f>SUM(F103:F108)</f>
        <v>870315.32</v>
      </c>
      <c r="G100" s="70">
        <f>SUM(G103:G108)</f>
        <v>870315.32</v>
      </c>
      <c r="H100" s="16">
        <f t="shared" si="1"/>
        <v>100</v>
      </c>
    </row>
    <row r="101" spans="1:8" ht="47.25">
      <c r="A101" s="2" t="s">
        <v>31</v>
      </c>
      <c r="B101" s="2">
        <v>791</v>
      </c>
      <c r="C101" s="4" t="s">
        <v>96</v>
      </c>
      <c r="D101" s="45" t="s">
        <v>143</v>
      </c>
      <c r="E101" s="4" t="s">
        <v>125</v>
      </c>
      <c r="F101" s="70"/>
      <c r="G101" s="70"/>
      <c r="H101" s="16"/>
    </row>
    <row r="102" spans="1:8" ht="31.5">
      <c r="A102" s="2" t="s">
        <v>97</v>
      </c>
      <c r="B102" s="2">
        <v>791</v>
      </c>
      <c r="C102" s="4">
        <v>1003</v>
      </c>
      <c r="D102" s="45" t="s">
        <v>143</v>
      </c>
      <c r="E102" s="4" t="s">
        <v>59</v>
      </c>
      <c r="F102" s="70"/>
      <c r="G102" s="70"/>
      <c r="H102" s="16"/>
    </row>
    <row r="103" spans="1:8" ht="31.5">
      <c r="A103" s="2" t="s">
        <v>207</v>
      </c>
      <c r="B103" s="2">
        <v>791</v>
      </c>
      <c r="C103" s="4" t="s">
        <v>96</v>
      </c>
      <c r="D103" s="45" t="s">
        <v>144</v>
      </c>
      <c r="E103" s="4" t="s">
        <v>54</v>
      </c>
      <c r="F103" s="70">
        <v>8000</v>
      </c>
      <c r="G103" s="70">
        <v>8000</v>
      </c>
      <c r="H103" s="16"/>
    </row>
    <row r="104" spans="1:8" ht="15.75">
      <c r="A104" s="2" t="s">
        <v>14</v>
      </c>
      <c r="B104" s="2">
        <v>791</v>
      </c>
      <c r="C104" s="4">
        <v>1003</v>
      </c>
      <c r="D104" s="45" t="s">
        <v>144</v>
      </c>
      <c r="E104" s="4" t="s">
        <v>60</v>
      </c>
      <c r="F104" s="70">
        <v>64091.08</v>
      </c>
      <c r="G104" s="70">
        <v>64091.08</v>
      </c>
      <c r="H104" s="16">
        <f aca="true" t="shared" si="2" ref="H104:H115">G104/F104*100</f>
        <v>100</v>
      </c>
    </row>
    <row r="105" spans="1:8" ht="47.25">
      <c r="A105" s="2" t="s">
        <v>77</v>
      </c>
      <c r="B105" s="2">
        <v>791</v>
      </c>
      <c r="C105" s="4" t="s">
        <v>96</v>
      </c>
      <c r="D105" s="45" t="s">
        <v>144</v>
      </c>
      <c r="E105" s="4" t="s">
        <v>127</v>
      </c>
      <c r="F105" s="70">
        <v>502363</v>
      </c>
      <c r="G105" s="70">
        <v>502363</v>
      </c>
      <c r="H105" s="16">
        <f t="shared" si="2"/>
        <v>100</v>
      </c>
    </row>
    <row r="106" spans="1:8" ht="31.5">
      <c r="A106" s="2" t="s">
        <v>126</v>
      </c>
      <c r="B106" s="2">
        <v>791</v>
      </c>
      <c r="C106" s="4" t="s">
        <v>96</v>
      </c>
      <c r="D106" s="45" t="s">
        <v>143</v>
      </c>
      <c r="E106" s="4" t="s">
        <v>125</v>
      </c>
      <c r="F106" s="70">
        <v>89735.16</v>
      </c>
      <c r="G106" s="70">
        <v>89735.16</v>
      </c>
      <c r="H106" s="16">
        <f t="shared" si="2"/>
        <v>100</v>
      </c>
    </row>
    <row r="107" spans="1:8" ht="31.5">
      <c r="A107" s="2" t="s">
        <v>206</v>
      </c>
      <c r="B107" s="2">
        <v>791</v>
      </c>
      <c r="C107" s="4" t="s">
        <v>96</v>
      </c>
      <c r="D107" s="45" t="s">
        <v>143</v>
      </c>
      <c r="E107" s="4" t="s">
        <v>59</v>
      </c>
      <c r="F107" s="70">
        <f>99256.08+6870</f>
        <v>106126.08</v>
      </c>
      <c r="G107" s="70">
        <f>99256.08+6870</f>
        <v>106126.08</v>
      </c>
      <c r="H107" s="16"/>
    </row>
    <row r="108" spans="1:8" ht="31.5">
      <c r="A108" s="2" t="s">
        <v>207</v>
      </c>
      <c r="B108" s="2">
        <v>791</v>
      </c>
      <c r="C108" s="4" t="s">
        <v>192</v>
      </c>
      <c r="D108" s="45" t="s">
        <v>193</v>
      </c>
      <c r="E108" s="4" t="s">
        <v>54</v>
      </c>
      <c r="F108" s="70">
        <v>100000</v>
      </c>
      <c r="G108" s="70">
        <v>100000</v>
      </c>
      <c r="H108" s="16"/>
    </row>
    <row r="109" spans="1:8" ht="15.75">
      <c r="A109" s="26" t="s">
        <v>39</v>
      </c>
      <c r="B109" s="2">
        <v>791</v>
      </c>
      <c r="C109" s="20" t="s">
        <v>34</v>
      </c>
      <c r="D109" s="49"/>
      <c r="E109" s="20"/>
      <c r="F109" s="80">
        <f>F110</f>
        <v>2910964.7600000002</v>
      </c>
      <c r="G109" s="80">
        <f>G110</f>
        <v>2910964.7600000002</v>
      </c>
      <c r="H109" s="16">
        <f t="shared" si="2"/>
        <v>100</v>
      </c>
    </row>
    <row r="110" spans="1:8" ht="15.75">
      <c r="A110" s="3" t="s">
        <v>172</v>
      </c>
      <c r="B110" s="2">
        <v>791</v>
      </c>
      <c r="C110" s="24" t="s">
        <v>194</v>
      </c>
      <c r="D110" s="54" t="s">
        <v>145</v>
      </c>
      <c r="E110" s="24"/>
      <c r="F110" s="81">
        <f>SUM(F111:F112)</f>
        <v>2910964.7600000002</v>
      </c>
      <c r="G110" s="81">
        <f>SUM(G111:G112)</f>
        <v>2910964.7600000002</v>
      </c>
      <c r="H110" s="16">
        <f t="shared" si="2"/>
        <v>100</v>
      </c>
    </row>
    <row r="111" spans="1:8" ht="31.5">
      <c r="A111" s="23" t="s">
        <v>75</v>
      </c>
      <c r="B111" s="2">
        <v>791</v>
      </c>
      <c r="C111" s="24" t="s">
        <v>194</v>
      </c>
      <c r="D111" s="54" t="s">
        <v>145</v>
      </c>
      <c r="E111" s="24" t="s">
        <v>58</v>
      </c>
      <c r="F111" s="81">
        <v>2777366.7</v>
      </c>
      <c r="G111" s="81">
        <v>2777366.7</v>
      </c>
      <c r="H111" s="16">
        <f t="shared" si="2"/>
        <v>100</v>
      </c>
    </row>
    <row r="112" spans="1:8" ht="15.75">
      <c r="A112" s="3" t="s">
        <v>204</v>
      </c>
      <c r="B112" s="2">
        <v>791</v>
      </c>
      <c r="C112" s="24" t="s">
        <v>194</v>
      </c>
      <c r="D112" s="54" t="s">
        <v>145</v>
      </c>
      <c r="E112" s="24" t="s">
        <v>188</v>
      </c>
      <c r="F112" s="81">
        <v>133598.06</v>
      </c>
      <c r="G112" s="81">
        <v>133598.06</v>
      </c>
      <c r="H112" s="16"/>
    </row>
    <row r="113" spans="1:8" ht="15.75">
      <c r="A113" s="26" t="s">
        <v>170</v>
      </c>
      <c r="B113" s="2">
        <v>791</v>
      </c>
      <c r="C113" s="20" t="s">
        <v>38</v>
      </c>
      <c r="D113" s="49" t="s">
        <v>169</v>
      </c>
      <c r="E113" s="20" t="s">
        <v>54</v>
      </c>
      <c r="F113" s="80">
        <v>0</v>
      </c>
      <c r="G113" s="80">
        <v>0</v>
      </c>
      <c r="H113" s="72"/>
    </row>
    <row r="114" spans="1:8" ht="63">
      <c r="A114" s="26" t="s">
        <v>42</v>
      </c>
      <c r="B114" s="2">
        <v>791</v>
      </c>
      <c r="C114" s="20" t="s">
        <v>90</v>
      </c>
      <c r="D114" s="49" t="s">
        <v>146</v>
      </c>
      <c r="E114" s="20"/>
      <c r="F114" s="80">
        <f>F115</f>
        <v>25321.15</v>
      </c>
      <c r="G114" s="80">
        <f>G115</f>
        <v>25321.15</v>
      </c>
      <c r="H114" s="72">
        <f t="shared" si="2"/>
        <v>100</v>
      </c>
    </row>
    <row r="115" spans="1:8" ht="63">
      <c r="A115" s="2" t="s">
        <v>107</v>
      </c>
      <c r="B115" s="2">
        <v>791</v>
      </c>
      <c r="C115" s="4" t="s">
        <v>90</v>
      </c>
      <c r="D115" s="45" t="s">
        <v>146</v>
      </c>
      <c r="E115" s="4" t="s">
        <v>89</v>
      </c>
      <c r="F115" s="70">
        <f>15369.15+9952</f>
        <v>25321.15</v>
      </c>
      <c r="G115" s="70">
        <f>15369.15+9952</f>
        <v>25321.15</v>
      </c>
      <c r="H115" s="16">
        <f t="shared" si="2"/>
        <v>100</v>
      </c>
    </row>
    <row r="116" spans="4:5" ht="15.75">
      <c r="D116" s="55"/>
      <c r="E116" s="3"/>
    </row>
    <row r="117" spans="1:8" ht="15.75">
      <c r="A117" s="3" t="s">
        <v>177</v>
      </c>
      <c r="C117" s="34"/>
      <c r="D117" s="85" t="s">
        <v>178</v>
      </c>
      <c r="E117" s="86"/>
      <c r="F117" s="34"/>
      <c r="G117" s="34"/>
      <c r="H117" s="34"/>
    </row>
    <row r="118" spans="1:5" ht="15.75">
      <c r="A118" s="39"/>
      <c r="B118" s="39"/>
      <c r="C118" s="33"/>
      <c r="D118" s="41"/>
      <c r="E118" s="3"/>
    </row>
    <row r="119" spans="1:5" ht="15.75">
      <c r="A119" s="74" t="s">
        <v>179</v>
      </c>
      <c r="B119" s="74"/>
      <c r="C119" s="33"/>
      <c r="D119" s="87" t="s">
        <v>180</v>
      </c>
      <c r="E119" s="88"/>
    </row>
    <row r="120" spans="1:5" ht="15.75">
      <c r="A120" s="33"/>
      <c r="B120" s="33"/>
      <c r="C120" s="33"/>
      <c r="D120" s="33"/>
      <c r="E120" s="41"/>
    </row>
    <row r="121" spans="1:5" ht="15.75">
      <c r="A121" s="33"/>
      <c r="B121" s="33"/>
      <c r="C121" s="33"/>
      <c r="D121" s="33"/>
      <c r="E121" s="41"/>
    </row>
    <row r="122" spans="1:5" ht="15.75">
      <c r="A122" s="33"/>
      <c r="B122" s="33"/>
      <c r="C122" s="33"/>
      <c r="D122" s="33"/>
      <c r="E122" s="41"/>
    </row>
    <row r="123" spans="1:5" ht="15.75">
      <c r="A123" s="33"/>
      <c r="B123" s="33"/>
      <c r="C123" s="33"/>
      <c r="D123" s="33"/>
      <c r="E123" s="41"/>
    </row>
    <row r="124" spans="1:5" ht="15.75">
      <c r="A124" s="33"/>
      <c r="B124" s="33"/>
      <c r="C124" s="33"/>
      <c r="D124" s="33"/>
      <c r="E124" s="41"/>
    </row>
    <row r="125" spans="1:5" ht="15.75">
      <c r="A125" s="33"/>
      <c r="B125" s="33"/>
      <c r="C125" s="33"/>
      <c r="D125" s="33"/>
      <c r="E125" s="41"/>
    </row>
    <row r="126" spans="1:5" ht="15.75">
      <c r="A126" s="33"/>
      <c r="B126" s="33"/>
      <c r="C126" s="33"/>
      <c r="D126" s="33"/>
      <c r="E126" s="41"/>
    </row>
    <row r="127" spans="1:5" ht="15.75">
      <c r="A127" s="33"/>
      <c r="B127" s="33"/>
      <c r="C127" s="33"/>
      <c r="D127" s="33"/>
      <c r="E127" s="41"/>
    </row>
    <row r="128" spans="1:5" ht="15.75">
      <c r="A128" s="33"/>
      <c r="B128" s="33"/>
      <c r="C128" s="33"/>
      <c r="D128" s="33"/>
      <c r="E128" s="41"/>
    </row>
    <row r="129" spans="1:5" ht="15.75">
      <c r="A129" s="33"/>
      <c r="B129" s="33"/>
      <c r="C129" s="33"/>
      <c r="D129" s="33"/>
      <c r="E129" s="41"/>
    </row>
    <row r="130" spans="1:5" ht="15.75">
      <c r="A130" s="33"/>
      <c r="B130" s="33"/>
      <c r="C130" s="33"/>
      <c r="D130" s="33"/>
      <c r="E130" s="41"/>
    </row>
    <row r="131" spans="1:5" ht="15.75">
      <c r="A131" s="33"/>
      <c r="B131" s="33"/>
      <c r="C131" s="33"/>
      <c r="D131" s="33"/>
      <c r="E131" s="41"/>
    </row>
    <row r="132" spans="1:5" ht="15.75">
      <c r="A132" s="33"/>
      <c r="B132" s="33"/>
      <c r="C132" s="33"/>
      <c r="D132" s="33"/>
      <c r="E132" s="41"/>
    </row>
    <row r="133" spans="1:5" ht="15.75">
      <c r="A133" s="33"/>
      <c r="B133" s="33"/>
      <c r="C133" s="33"/>
      <c r="D133" s="33"/>
      <c r="E133" s="41"/>
    </row>
    <row r="134" spans="1:5" ht="15.75">
      <c r="A134" s="33"/>
      <c r="B134" s="33"/>
      <c r="C134" s="33"/>
      <c r="D134" s="33"/>
      <c r="E134" s="41"/>
    </row>
    <row r="135" spans="1:5" ht="15.75">
      <c r="A135" s="33"/>
      <c r="B135" s="33"/>
      <c r="C135" s="33"/>
      <c r="D135" s="33"/>
      <c r="E135" s="41"/>
    </row>
    <row r="136" spans="1:5" ht="15.75">
      <c r="A136" s="33"/>
      <c r="B136" s="33"/>
      <c r="C136" s="33"/>
      <c r="D136" s="33"/>
      <c r="E136" s="41"/>
    </row>
    <row r="137" spans="1:5" ht="15.75">
      <c r="A137" s="33"/>
      <c r="B137" s="33"/>
      <c r="C137" s="33"/>
      <c r="D137" s="33"/>
      <c r="E137" s="41"/>
    </row>
    <row r="138" spans="1:5" ht="15.75">
      <c r="A138" s="33"/>
      <c r="B138" s="33"/>
      <c r="C138" s="33"/>
      <c r="D138" s="33"/>
      <c r="E138" s="41"/>
    </row>
    <row r="139" spans="1:5" ht="15.75">
      <c r="A139" s="33"/>
      <c r="B139" s="33"/>
      <c r="C139" s="33"/>
      <c r="D139" s="33"/>
      <c r="E139" s="41"/>
    </row>
    <row r="140" spans="1:5" ht="15.75">
      <c r="A140" s="33"/>
      <c r="B140" s="33"/>
      <c r="C140" s="33"/>
      <c r="D140" s="33"/>
      <c r="E140" s="41"/>
    </row>
    <row r="141" spans="1:5" ht="15.75">
      <c r="A141" s="33"/>
      <c r="B141" s="33"/>
      <c r="C141" s="33"/>
      <c r="D141" s="33"/>
      <c r="E141" s="41"/>
    </row>
    <row r="142" spans="1:5" ht="15.75">
      <c r="A142" s="33"/>
      <c r="B142" s="33"/>
      <c r="C142" s="33"/>
      <c r="D142" s="33"/>
      <c r="E142" s="41"/>
    </row>
    <row r="143" spans="1:5" ht="15.75">
      <c r="A143" s="33"/>
      <c r="B143" s="33"/>
      <c r="C143" s="33"/>
      <c r="D143" s="33"/>
      <c r="E143" s="41"/>
    </row>
    <row r="144" spans="1:5" ht="15.75">
      <c r="A144" s="33"/>
      <c r="B144" s="33"/>
      <c r="C144" s="33"/>
      <c r="D144" s="33"/>
      <c r="E144" s="41"/>
    </row>
    <row r="145" spans="1:5" ht="15.75">
      <c r="A145" s="33"/>
      <c r="B145" s="33"/>
      <c r="C145" s="33"/>
      <c r="D145" s="33"/>
      <c r="E145" s="41"/>
    </row>
    <row r="146" spans="1:5" ht="15.75">
      <c r="A146" s="33"/>
      <c r="B146" s="33"/>
      <c r="C146" s="33"/>
      <c r="D146" s="33"/>
      <c r="E146" s="41"/>
    </row>
    <row r="147" spans="1:5" ht="15.75">
      <c r="A147" s="33"/>
      <c r="B147" s="33"/>
      <c r="C147" s="33"/>
      <c r="D147" s="33"/>
      <c r="E147" s="41"/>
    </row>
    <row r="148" spans="1:5" ht="15.75">
      <c r="A148" s="33"/>
      <c r="B148" s="33"/>
      <c r="C148" s="33"/>
      <c r="D148" s="33"/>
      <c r="E148" s="41"/>
    </row>
    <row r="149" spans="1:5" ht="15.75">
      <c r="A149" s="33"/>
      <c r="B149" s="33"/>
      <c r="C149" s="33"/>
      <c r="D149" s="33"/>
      <c r="E149" s="41"/>
    </row>
    <row r="150" spans="1:5" ht="15.75">
      <c r="A150" s="33"/>
      <c r="B150" s="33"/>
      <c r="C150" s="33"/>
      <c r="D150" s="33"/>
      <c r="E150" s="41"/>
    </row>
    <row r="151" spans="1:5" ht="15.75">
      <c r="A151" s="33"/>
      <c r="B151" s="33"/>
      <c r="C151" s="33"/>
      <c r="D151" s="33"/>
      <c r="E151" s="41"/>
    </row>
    <row r="152" spans="1:5" ht="15.75">
      <c r="A152" s="33"/>
      <c r="B152" s="33"/>
      <c r="C152" s="33"/>
      <c r="D152" s="33"/>
      <c r="E152" s="41"/>
    </row>
    <row r="153" spans="1:5" ht="15.75">
      <c r="A153" s="33"/>
      <c r="B153" s="33"/>
      <c r="C153" s="33"/>
      <c r="D153" s="33"/>
      <c r="E153" s="41"/>
    </row>
    <row r="154" spans="1:5" ht="15.75">
      <c r="A154" s="33"/>
      <c r="B154" s="33"/>
      <c r="C154" s="33"/>
      <c r="D154" s="33"/>
      <c r="E154" s="41"/>
    </row>
    <row r="155" spans="1:5" ht="15.75">
      <c r="A155" s="33"/>
      <c r="B155" s="33"/>
      <c r="C155" s="33"/>
      <c r="D155" s="33"/>
      <c r="E155" s="41"/>
    </row>
    <row r="156" spans="1:5" ht="15.75">
      <c r="A156" s="33"/>
      <c r="B156" s="33"/>
      <c r="C156" s="33"/>
      <c r="D156" s="33"/>
      <c r="E156" s="41"/>
    </row>
    <row r="157" spans="1:5" ht="15.75">
      <c r="A157" s="33"/>
      <c r="B157" s="33"/>
      <c r="C157" s="33"/>
      <c r="D157" s="33"/>
      <c r="E157" s="41"/>
    </row>
    <row r="158" spans="1:5" ht="15.75">
      <c r="A158" s="33"/>
      <c r="B158" s="33"/>
      <c r="C158" s="33"/>
      <c r="D158" s="33"/>
      <c r="E158" s="41"/>
    </row>
    <row r="159" spans="1:5" ht="15.75">
      <c r="A159" s="33"/>
      <c r="B159" s="33"/>
      <c r="C159" s="33"/>
      <c r="D159" s="33"/>
      <c r="E159" s="41"/>
    </row>
    <row r="160" spans="1:5" ht="15.75">
      <c r="A160" s="33"/>
      <c r="B160" s="33"/>
      <c r="C160" s="33"/>
      <c r="D160" s="33"/>
      <c r="E160" s="41"/>
    </row>
    <row r="161" spans="1:5" ht="15.75">
      <c r="A161" s="33"/>
      <c r="B161" s="33"/>
      <c r="C161" s="33"/>
      <c r="D161" s="33"/>
      <c r="E161" s="41"/>
    </row>
    <row r="162" spans="1:5" ht="15.75">
      <c r="A162" s="33"/>
      <c r="B162" s="33"/>
      <c r="C162" s="33"/>
      <c r="D162" s="33"/>
      <c r="E162" s="41"/>
    </row>
    <row r="163" spans="1:5" ht="15.75">
      <c r="A163" s="33"/>
      <c r="B163" s="33"/>
      <c r="C163" s="33"/>
      <c r="D163" s="33"/>
      <c r="E163" s="41"/>
    </row>
    <row r="164" spans="1:5" ht="15.75">
      <c r="A164" s="33"/>
      <c r="B164" s="33"/>
      <c r="C164" s="33"/>
      <c r="D164" s="33"/>
      <c r="E164" s="41"/>
    </row>
    <row r="165" spans="1:5" ht="15.75">
      <c r="A165" s="33"/>
      <c r="B165" s="33"/>
      <c r="C165" s="33"/>
      <c r="D165" s="33"/>
      <c r="E165" s="41"/>
    </row>
    <row r="166" spans="1:5" ht="15.75">
      <c r="A166" s="33"/>
      <c r="B166" s="33"/>
      <c r="C166" s="33"/>
      <c r="D166" s="33"/>
      <c r="E166" s="41"/>
    </row>
    <row r="167" spans="1:5" ht="15.75">
      <c r="A167" s="33"/>
      <c r="B167" s="33"/>
      <c r="C167" s="33"/>
      <c r="D167" s="33"/>
      <c r="E167" s="41"/>
    </row>
    <row r="168" spans="1:5" ht="15.75">
      <c r="A168" s="33"/>
      <c r="B168" s="33"/>
      <c r="C168" s="33"/>
      <c r="D168" s="33"/>
      <c r="E168" s="41"/>
    </row>
    <row r="169" spans="1:5" ht="15.75">
      <c r="A169" s="33"/>
      <c r="B169" s="33"/>
      <c r="C169" s="33"/>
      <c r="D169" s="33"/>
      <c r="E169" s="41"/>
    </row>
    <row r="170" spans="1:5" ht="15.75">
      <c r="A170" s="33"/>
      <c r="B170" s="33"/>
      <c r="C170" s="33"/>
      <c r="D170" s="33"/>
      <c r="E170" s="41"/>
    </row>
    <row r="171" spans="1:5" ht="15.75">
      <c r="A171" s="33"/>
      <c r="B171" s="33"/>
      <c r="C171" s="33"/>
      <c r="D171" s="33"/>
      <c r="E171" s="41"/>
    </row>
    <row r="172" spans="1:5" ht="15.75">
      <c r="A172" s="33"/>
      <c r="B172" s="33"/>
      <c r="C172" s="33"/>
      <c r="D172" s="33"/>
      <c r="E172" s="41"/>
    </row>
    <row r="173" spans="1:5" ht="15.75">
      <c r="A173" s="33"/>
      <c r="B173" s="33"/>
      <c r="C173" s="33"/>
      <c r="D173" s="33"/>
      <c r="E173" s="41"/>
    </row>
    <row r="174" spans="1:5" ht="15.75">
      <c r="A174" s="33"/>
      <c r="B174" s="33"/>
      <c r="C174" s="33"/>
      <c r="D174" s="33"/>
      <c r="E174" s="41"/>
    </row>
    <row r="175" spans="1:5" ht="15.75">
      <c r="A175" s="33"/>
      <c r="B175" s="33"/>
      <c r="C175" s="33"/>
      <c r="D175" s="33"/>
      <c r="E175" s="41"/>
    </row>
    <row r="176" spans="1:5" ht="15.75">
      <c r="A176" s="33"/>
      <c r="B176" s="33"/>
      <c r="C176" s="33"/>
      <c r="D176" s="33"/>
      <c r="E176" s="41"/>
    </row>
    <row r="177" spans="1:5" ht="15.75">
      <c r="A177" s="33"/>
      <c r="B177" s="33"/>
      <c r="C177" s="33"/>
      <c r="D177" s="33"/>
      <c r="E177" s="41"/>
    </row>
    <row r="178" spans="1:5" ht="15.75">
      <c r="A178" s="33"/>
      <c r="B178" s="33"/>
      <c r="C178" s="33"/>
      <c r="D178" s="33"/>
      <c r="E178" s="41"/>
    </row>
    <row r="179" spans="1:5" ht="15.75">
      <c r="A179" s="33"/>
      <c r="B179" s="33"/>
      <c r="C179" s="33"/>
      <c r="D179" s="33"/>
      <c r="E179" s="41"/>
    </row>
    <row r="180" spans="1:5" ht="15.75">
      <c r="A180" s="33"/>
      <c r="B180" s="33"/>
      <c r="C180" s="33"/>
      <c r="D180" s="6"/>
      <c r="E180" s="41"/>
    </row>
    <row r="181" spans="1:5" ht="15.75">
      <c r="A181" s="6"/>
      <c r="B181" s="6"/>
      <c r="C181" s="6"/>
      <c r="D181" s="6"/>
      <c r="E181" s="41"/>
    </row>
    <row r="182" spans="1:5" ht="15.75">
      <c r="A182" s="6"/>
      <c r="B182" s="6"/>
      <c r="C182" s="6"/>
      <c r="D182" s="6"/>
      <c r="E182" s="41"/>
    </row>
    <row r="183" spans="1:5" ht="15.75">
      <c r="A183" s="6"/>
      <c r="B183" s="6"/>
      <c r="C183" s="6"/>
      <c r="D183" s="6"/>
      <c r="E183" s="41"/>
    </row>
    <row r="184" spans="1:5" ht="15.75">
      <c r="A184" s="6"/>
      <c r="B184" s="6"/>
      <c r="C184" s="6"/>
      <c r="D184" s="6"/>
      <c r="E184" s="41"/>
    </row>
    <row r="185" spans="1:5" ht="15.75">
      <c r="A185" s="6"/>
      <c r="B185" s="6"/>
      <c r="C185" s="6"/>
      <c r="D185" s="6"/>
      <c r="E185" s="41"/>
    </row>
    <row r="186" spans="1:5" ht="15.75">
      <c r="A186" s="6"/>
      <c r="B186" s="6"/>
      <c r="C186" s="6"/>
      <c r="D186" s="6"/>
      <c r="E186" s="41"/>
    </row>
    <row r="187" spans="1:5" ht="15.75">
      <c r="A187" s="6"/>
      <c r="B187" s="6"/>
      <c r="C187" s="6"/>
      <c r="D187" s="6"/>
      <c r="E187" s="41"/>
    </row>
    <row r="188" spans="1:5" ht="15.75">
      <c r="A188" s="6"/>
      <c r="B188" s="6"/>
      <c r="C188" s="6"/>
      <c r="D188" s="6"/>
      <c r="E188" s="41"/>
    </row>
    <row r="189" spans="1:5" ht="15.75">
      <c r="A189" s="6"/>
      <c r="B189" s="6"/>
      <c r="C189" s="6"/>
      <c r="D189" s="6"/>
      <c r="E189" s="41"/>
    </row>
    <row r="190" spans="1:5" ht="15.75">
      <c r="A190" s="6"/>
      <c r="B190" s="6"/>
      <c r="C190" s="6"/>
      <c r="D190" s="6"/>
      <c r="E190" s="41"/>
    </row>
    <row r="191" spans="1:5" ht="15.75">
      <c r="A191" s="6"/>
      <c r="B191" s="6"/>
      <c r="C191" s="6"/>
      <c r="D191" s="6"/>
      <c r="E191" s="41"/>
    </row>
    <row r="192" spans="1:5" ht="15.75">
      <c r="A192" s="6"/>
      <c r="B192" s="6"/>
      <c r="C192" s="6"/>
      <c r="D192" s="6"/>
      <c r="E192" s="41"/>
    </row>
    <row r="193" spans="1:5" ht="15.75">
      <c r="A193" s="6"/>
      <c r="B193" s="6"/>
      <c r="C193" s="6"/>
      <c r="D193" s="6"/>
      <c r="E193" s="41"/>
    </row>
    <row r="194" spans="1:5" ht="15.75">
      <c r="A194" s="6"/>
      <c r="B194" s="6"/>
      <c r="C194" s="6"/>
      <c r="D194" s="6"/>
      <c r="E194" s="41"/>
    </row>
    <row r="195" spans="1:5" ht="15.75">
      <c r="A195" s="6"/>
      <c r="B195" s="6"/>
      <c r="C195" s="6"/>
      <c r="D195" s="6"/>
      <c r="E195" s="41"/>
    </row>
    <row r="196" spans="1:5" ht="15.75">
      <c r="A196" s="6"/>
      <c r="B196" s="6"/>
      <c r="C196" s="6"/>
      <c r="D196" s="6"/>
      <c r="E196" s="41"/>
    </row>
    <row r="197" spans="1:3" ht="15.75">
      <c r="A197" s="6"/>
      <c r="B197" s="6"/>
      <c r="C197" s="6"/>
    </row>
    <row r="199" spans="4:5" ht="15.75">
      <c r="D199" s="6"/>
      <c r="E199" s="41"/>
    </row>
    <row r="200" spans="1:5" ht="15.75">
      <c r="A200" s="6"/>
      <c r="B200" s="6"/>
      <c r="C200" s="6"/>
      <c r="D200" s="6"/>
      <c r="E200" s="41"/>
    </row>
    <row r="201" spans="1:5" ht="15.75">
      <c r="A201" s="6"/>
      <c r="B201" s="6"/>
      <c r="C201" s="6"/>
      <c r="D201" s="6"/>
      <c r="E201" s="41"/>
    </row>
    <row r="202" spans="1:5" ht="15.75">
      <c r="A202" s="6"/>
      <c r="B202" s="6"/>
      <c r="C202" s="6"/>
      <c r="D202" s="6"/>
      <c r="E202" s="41"/>
    </row>
    <row r="203" spans="1:5" ht="15.75">
      <c r="A203" s="6"/>
      <c r="B203" s="6"/>
      <c r="C203" s="6"/>
      <c r="D203" s="6"/>
      <c r="E203" s="41"/>
    </row>
    <row r="204" spans="1:5" ht="15.75">
      <c r="A204" s="6"/>
      <c r="B204" s="6"/>
      <c r="C204" s="6"/>
      <c r="D204" s="6"/>
      <c r="E204" s="41"/>
    </row>
    <row r="205" spans="1:5" ht="15.75">
      <c r="A205" s="6"/>
      <c r="B205" s="6"/>
      <c r="C205" s="6"/>
      <c r="D205" s="6"/>
      <c r="E205" s="41"/>
    </row>
    <row r="206" spans="1:5" ht="15.75">
      <c r="A206" s="6"/>
      <c r="B206" s="6"/>
      <c r="C206" s="6"/>
      <c r="D206" s="6"/>
      <c r="E206" s="41"/>
    </row>
    <row r="207" spans="1:5" ht="15.75">
      <c r="A207" s="6"/>
      <c r="B207" s="6"/>
      <c r="C207" s="6"/>
      <c r="D207" s="6"/>
      <c r="E207" s="41"/>
    </row>
    <row r="208" spans="1:5" ht="15.75">
      <c r="A208" s="6"/>
      <c r="B208" s="6"/>
      <c r="C208" s="6"/>
      <c r="D208" s="6"/>
      <c r="E208" s="41"/>
    </row>
    <row r="209" spans="1:3" ht="15.75">
      <c r="A209" s="6"/>
      <c r="B209" s="6"/>
      <c r="C209" s="6"/>
    </row>
    <row r="326" spans="4:5" ht="15.75">
      <c r="D326" s="6"/>
      <c r="E326" s="41"/>
    </row>
    <row r="327" spans="1:5" ht="15.75">
      <c r="A327" s="6"/>
      <c r="B327" s="6"/>
      <c r="C327" s="6"/>
      <c r="D327" s="6"/>
      <c r="E327" s="41"/>
    </row>
    <row r="328" spans="1:5" ht="15.75">
      <c r="A328" s="6"/>
      <c r="B328" s="6"/>
      <c r="C328" s="6"/>
      <c r="D328" s="6"/>
      <c r="E328" s="41"/>
    </row>
    <row r="329" spans="1:5" ht="15.75">
      <c r="A329" s="8"/>
      <c r="B329" s="8"/>
      <c r="C329" s="8"/>
      <c r="D329" s="6"/>
      <c r="E329" s="41"/>
    </row>
    <row r="330" spans="1:5" ht="15.75">
      <c r="A330" s="6"/>
      <c r="B330" s="6"/>
      <c r="C330" s="6"/>
      <c r="D330" s="6"/>
      <c r="E330" s="41"/>
    </row>
    <row r="331" spans="1:5" ht="15.75">
      <c r="A331" s="6"/>
      <c r="B331" s="6"/>
      <c r="C331" s="6"/>
      <c r="D331" s="6"/>
      <c r="E331" s="41"/>
    </row>
    <row r="332" spans="1:5" ht="15.75">
      <c r="A332" s="6"/>
      <c r="B332" s="6"/>
      <c r="C332" s="6"/>
      <c r="D332" s="6"/>
      <c r="E332" s="41"/>
    </row>
    <row r="333" spans="1:5" ht="15.75">
      <c r="A333" s="6"/>
      <c r="B333" s="6"/>
      <c r="C333" s="6"/>
      <c r="D333" s="6"/>
      <c r="E333" s="41"/>
    </row>
    <row r="334" spans="1:5" ht="15.75">
      <c r="A334" s="6"/>
      <c r="B334" s="6"/>
      <c r="C334" s="6"/>
      <c r="D334" s="6"/>
      <c r="E334" s="41"/>
    </row>
    <row r="335" spans="1:5" ht="15.75">
      <c r="A335" s="6"/>
      <c r="B335" s="6"/>
      <c r="C335" s="6"/>
      <c r="D335" s="6"/>
      <c r="E335" s="41"/>
    </row>
    <row r="336" spans="1:5" ht="15.75">
      <c r="A336" s="6"/>
      <c r="B336" s="6"/>
      <c r="C336" s="6"/>
      <c r="D336" s="6"/>
      <c r="E336" s="41"/>
    </row>
    <row r="337" spans="1:5" ht="15.75">
      <c r="A337" s="6"/>
      <c r="B337" s="6"/>
      <c r="C337" s="6"/>
      <c r="D337" s="6"/>
      <c r="E337" s="41"/>
    </row>
    <row r="338" spans="1:5" ht="15.75">
      <c r="A338" s="6"/>
      <c r="B338" s="6"/>
      <c r="C338" s="6"/>
      <c r="D338" s="6"/>
      <c r="E338" s="41"/>
    </row>
    <row r="339" spans="1:5" ht="15.75">
      <c r="A339" s="6"/>
      <c r="B339" s="6"/>
      <c r="C339" s="6"/>
      <c r="D339" s="6"/>
      <c r="E339" s="41"/>
    </row>
    <row r="340" spans="1:5" ht="15.75">
      <c r="A340" s="6"/>
      <c r="B340" s="6"/>
      <c r="C340" s="6"/>
      <c r="D340" s="6"/>
      <c r="E340" s="41"/>
    </row>
    <row r="341" spans="1:5" ht="15.75">
      <c r="A341" s="6"/>
      <c r="B341" s="6"/>
      <c r="C341" s="6"/>
      <c r="D341" s="6"/>
      <c r="E341" s="41"/>
    </row>
    <row r="342" spans="1:5" ht="15.75">
      <c r="A342" s="6"/>
      <c r="B342" s="6"/>
      <c r="C342" s="6"/>
      <c r="D342" s="6"/>
      <c r="E342" s="41"/>
    </row>
    <row r="343" spans="1:3" ht="15.75">
      <c r="A343" s="6"/>
      <c r="B343" s="6"/>
      <c r="C343" s="6"/>
    </row>
    <row r="345" spans="4:5" ht="15.75">
      <c r="D345" s="6"/>
      <c r="E345" s="41"/>
    </row>
    <row r="346" spans="1:5" ht="15.75">
      <c r="A346" s="6"/>
      <c r="B346" s="6"/>
      <c r="C346" s="6"/>
      <c r="D346" s="6"/>
      <c r="E346" s="41"/>
    </row>
    <row r="347" spans="1:5" ht="15.75">
      <c r="A347" s="6"/>
      <c r="B347" s="6"/>
      <c r="C347" s="6"/>
      <c r="D347" s="6"/>
      <c r="E347" s="41"/>
    </row>
    <row r="348" spans="1:5" ht="15.75">
      <c r="A348" s="6"/>
      <c r="B348" s="6"/>
      <c r="C348" s="6"/>
      <c r="D348" s="6"/>
      <c r="E348" s="41"/>
    </row>
    <row r="349" spans="1:5" ht="15.75">
      <c r="A349" s="6"/>
      <c r="B349" s="6"/>
      <c r="C349" s="6"/>
      <c r="D349" s="6"/>
      <c r="E349" s="41"/>
    </row>
    <row r="350" spans="1:5" ht="15.75">
      <c r="A350" s="6"/>
      <c r="B350" s="6"/>
      <c r="C350" s="6"/>
      <c r="D350" s="6"/>
      <c r="E350" s="41"/>
    </row>
    <row r="351" spans="1:5" ht="15.75">
      <c r="A351" s="6"/>
      <c r="B351" s="6"/>
      <c r="C351" s="6"/>
      <c r="D351" s="6"/>
      <c r="E351" s="41"/>
    </row>
    <row r="352" spans="1:5" ht="15.75">
      <c r="A352" s="6"/>
      <c r="B352" s="6"/>
      <c r="C352" s="6"/>
      <c r="D352" s="6"/>
      <c r="E352" s="41"/>
    </row>
    <row r="353" spans="1:5" ht="15.75">
      <c r="A353" s="6"/>
      <c r="B353" s="6"/>
      <c r="C353" s="6"/>
      <c r="D353" s="6"/>
      <c r="E353" s="41"/>
    </row>
    <row r="354" spans="1:5" ht="15.75">
      <c r="A354" s="6"/>
      <c r="B354" s="6"/>
      <c r="C354" s="6"/>
      <c r="D354" s="6"/>
      <c r="E354" s="41"/>
    </row>
    <row r="355" spans="1:3" ht="15.75">
      <c r="A355" s="6"/>
      <c r="B355" s="6"/>
      <c r="C355" s="6"/>
    </row>
    <row r="420" spans="1:3" ht="15.75">
      <c r="A420" s="14"/>
      <c r="B420" s="14"/>
      <c r="C420" s="14"/>
    </row>
  </sheetData>
  <sheetProtection/>
  <mergeCells count="15">
    <mergeCell ref="A6:H6"/>
    <mergeCell ref="A10:H10"/>
    <mergeCell ref="A9:H9"/>
    <mergeCell ref="A11:H11"/>
    <mergeCell ref="A8:H8"/>
    <mergeCell ref="D117:E117"/>
    <mergeCell ref="D119:E119"/>
    <mergeCell ref="A13:H13"/>
    <mergeCell ref="A1:H1"/>
    <mergeCell ref="A2:H2"/>
    <mergeCell ref="A3:H3"/>
    <mergeCell ref="A4:H4"/>
    <mergeCell ref="A5:H5"/>
    <mergeCell ref="A7:H7"/>
    <mergeCell ref="A12:H12"/>
  </mergeCells>
  <printOptions/>
  <pageMargins left="0.7480314960629921" right="0.2362204724409449" top="0.2755905511811024" bottom="0.3937007874015748" header="0.5118110236220472" footer="0.5118110236220472"/>
  <pageSetup horizontalDpi="600" verticalDpi="600" orientation="landscape" paperSize="9" scale="89" r:id="rId1"/>
  <rowBreaks count="2" manualBreakCount="2">
    <brk id="85" max="7" man="1"/>
    <brk id="10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48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51.140625" style="3" customWidth="1"/>
    <col min="2" max="2" width="7.28125" style="35" customWidth="1"/>
    <col min="3" max="3" width="10.7109375" style="3" customWidth="1"/>
    <col min="4" max="4" width="11.00390625" style="38" customWidth="1"/>
    <col min="5" max="5" width="6.57421875" style="3" customWidth="1"/>
    <col min="6" max="6" width="12.7109375" style="3" customWidth="1"/>
    <col min="7" max="9" width="9.57421875" style="3" bestFit="1" customWidth="1"/>
    <col min="10" max="16384" width="9.140625" style="3" customWidth="1"/>
  </cols>
  <sheetData>
    <row r="1" spans="1:6" ht="15.75">
      <c r="A1" s="94" t="s">
        <v>104</v>
      </c>
      <c r="B1" s="94"/>
      <c r="C1" s="94"/>
      <c r="D1" s="94"/>
      <c r="E1" s="94"/>
      <c r="F1" s="94"/>
    </row>
    <row r="2" spans="1:6" ht="32.25" customHeight="1">
      <c r="A2" s="95" t="s">
        <v>94</v>
      </c>
      <c r="B2" s="95"/>
      <c r="C2" s="95"/>
      <c r="D2" s="95"/>
      <c r="E2" s="95"/>
      <c r="F2" s="95"/>
    </row>
    <row r="3" spans="1:6" ht="37.5" customHeight="1">
      <c r="A3" s="96" t="s">
        <v>110</v>
      </c>
      <c r="B3" s="96"/>
      <c r="C3" s="96"/>
      <c r="D3" s="96"/>
      <c r="E3" s="96"/>
      <c r="F3" s="96"/>
    </row>
    <row r="4" spans="1:6" ht="15.75">
      <c r="A4" s="93" t="s">
        <v>129</v>
      </c>
      <c r="B4" s="93"/>
      <c r="C4" s="93"/>
      <c r="D4" s="93"/>
      <c r="E4" s="93"/>
      <c r="F4" s="93"/>
    </row>
    <row r="5" spans="1:6" ht="15.75">
      <c r="A5" s="93" t="s">
        <v>130</v>
      </c>
      <c r="B5" s="93"/>
      <c r="C5" s="93"/>
      <c r="D5" s="93"/>
      <c r="E5" s="93"/>
      <c r="F5" s="93"/>
    </row>
    <row r="7" spans="1:6" ht="36.75" customHeight="1">
      <c r="A7" s="91" t="s">
        <v>131</v>
      </c>
      <c r="B7" s="91"/>
      <c r="C7" s="91"/>
      <c r="D7" s="91"/>
      <c r="E7" s="91"/>
      <c r="F7" s="91"/>
    </row>
    <row r="8" spans="1:6" ht="18.75">
      <c r="A8" s="97"/>
      <c r="B8" s="97"/>
      <c r="C8" s="97"/>
      <c r="D8" s="97"/>
      <c r="E8" s="97"/>
      <c r="F8" s="97"/>
    </row>
    <row r="9" spans="1:6" s="6" customFormat="1" ht="15.75">
      <c r="A9" s="89" t="s">
        <v>111</v>
      </c>
      <c r="B9" s="89"/>
      <c r="C9" s="89"/>
      <c r="D9" s="89"/>
      <c r="E9" s="89"/>
      <c r="F9" s="89"/>
    </row>
    <row r="10" spans="1:6" s="6" customFormat="1" ht="15.75">
      <c r="A10" s="15" t="s">
        <v>0</v>
      </c>
      <c r="B10" s="36" t="s">
        <v>95</v>
      </c>
      <c r="C10" s="15" t="s">
        <v>1</v>
      </c>
      <c r="D10" s="36" t="s">
        <v>2</v>
      </c>
      <c r="E10" s="15" t="s">
        <v>3</v>
      </c>
      <c r="F10" s="15" t="s">
        <v>4</v>
      </c>
    </row>
    <row r="11" spans="1:6" s="6" customFormat="1" ht="15.75">
      <c r="A11" s="7">
        <v>1</v>
      </c>
      <c r="B11" s="11">
        <v>2</v>
      </c>
      <c r="C11" s="7">
        <v>3</v>
      </c>
      <c r="D11" s="11">
        <v>4</v>
      </c>
      <c r="E11" s="7">
        <v>5</v>
      </c>
      <c r="F11" s="7">
        <v>6</v>
      </c>
    </row>
    <row r="12" spans="1:6" s="6" customFormat="1" ht="15.75">
      <c r="A12" s="1" t="s">
        <v>5</v>
      </c>
      <c r="B12" s="37">
        <v>791</v>
      </c>
      <c r="C12" s="1"/>
      <c r="D12" s="63"/>
      <c r="E12" s="1"/>
      <c r="F12" s="16">
        <f>F13+F33+F39+F43+F47+F59+F63+F70</f>
        <v>9938390.3</v>
      </c>
    </row>
    <row r="13" spans="1:6" s="6" customFormat="1" ht="15.75">
      <c r="A13" s="1" t="s">
        <v>22</v>
      </c>
      <c r="B13" s="37" t="s">
        <v>109</v>
      </c>
      <c r="C13" s="13" t="s">
        <v>26</v>
      </c>
      <c r="D13" s="63"/>
      <c r="E13" s="13"/>
      <c r="F13" s="16">
        <f>F14+F25+F28</f>
        <v>1294138.2</v>
      </c>
    </row>
    <row r="14" spans="1:6" ht="63">
      <c r="A14" s="2" t="s">
        <v>8</v>
      </c>
      <c r="B14" s="37" t="s">
        <v>109</v>
      </c>
      <c r="C14" s="4" t="s">
        <v>9</v>
      </c>
      <c r="D14" s="12"/>
      <c r="E14" s="4"/>
      <c r="F14" s="17">
        <f>F15+F23</f>
        <v>1091745.3</v>
      </c>
    </row>
    <row r="15" spans="1:6" ht="15.75">
      <c r="A15" s="2" t="s">
        <v>6</v>
      </c>
      <c r="B15" s="37" t="s">
        <v>109</v>
      </c>
      <c r="C15" s="4" t="s">
        <v>9</v>
      </c>
      <c r="D15" s="12" t="s">
        <v>7</v>
      </c>
      <c r="E15" s="4"/>
      <c r="F15" s="17">
        <f>SUM(F16:F22)</f>
        <v>1004593.4</v>
      </c>
    </row>
    <row r="16" spans="1:6" s="6" customFormat="1" ht="15.75">
      <c r="A16" s="2" t="s">
        <v>61</v>
      </c>
      <c r="B16" s="37" t="s">
        <v>109</v>
      </c>
      <c r="C16" s="11" t="s">
        <v>9</v>
      </c>
      <c r="D16" s="64" t="s">
        <v>7</v>
      </c>
      <c r="E16" s="4" t="s">
        <v>57</v>
      </c>
      <c r="F16" s="18">
        <v>722264.9</v>
      </c>
    </row>
    <row r="17" spans="1:6" s="6" customFormat="1" ht="31.5">
      <c r="A17" s="2" t="s">
        <v>63</v>
      </c>
      <c r="B17" s="37" t="s">
        <v>109</v>
      </c>
      <c r="C17" s="11" t="s">
        <v>9</v>
      </c>
      <c r="D17" s="64" t="s">
        <v>7</v>
      </c>
      <c r="E17" s="4" t="s">
        <v>55</v>
      </c>
      <c r="F17" s="18">
        <v>1800</v>
      </c>
    </row>
    <row r="18" spans="1:6" s="6" customFormat="1" ht="31.5">
      <c r="A18" s="2" t="s">
        <v>67</v>
      </c>
      <c r="B18" s="37" t="s">
        <v>109</v>
      </c>
      <c r="C18" s="11" t="s">
        <v>9</v>
      </c>
      <c r="D18" s="64" t="s">
        <v>7</v>
      </c>
      <c r="E18" s="4" t="s">
        <v>65</v>
      </c>
      <c r="F18" s="18">
        <v>21639.2</v>
      </c>
    </row>
    <row r="19" spans="1:6" s="6" customFormat="1" ht="31.5">
      <c r="A19" s="2" t="s">
        <v>62</v>
      </c>
      <c r="B19" s="37" t="s">
        <v>109</v>
      </c>
      <c r="C19" s="11" t="s">
        <v>9</v>
      </c>
      <c r="D19" s="64" t="s">
        <v>7</v>
      </c>
      <c r="E19" s="4" t="s">
        <v>54</v>
      </c>
      <c r="F19" s="18">
        <v>201601.5</v>
      </c>
    </row>
    <row r="20" spans="1:6" s="6" customFormat="1" ht="15.75">
      <c r="A20" s="2" t="s">
        <v>64</v>
      </c>
      <c r="B20" s="37" t="s">
        <v>109</v>
      </c>
      <c r="C20" s="11" t="s">
        <v>9</v>
      </c>
      <c r="D20" s="64" t="s">
        <v>7</v>
      </c>
      <c r="E20" s="4" t="s">
        <v>56</v>
      </c>
      <c r="F20" s="18">
        <v>0</v>
      </c>
    </row>
    <row r="21" spans="1:6" s="6" customFormat="1" ht="31.5">
      <c r="A21" s="2" t="s">
        <v>70</v>
      </c>
      <c r="B21" s="37" t="s">
        <v>109</v>
      </c>
      <c r="C21" s="11" t="s">
        <v>9</v>
      </c>
      <c r="D21" s="64" t="s">
        <v>7</v>
      </c>
      <c r="E21" s="4" t="s">
        <v>68</v>
      </c>
      <c r="F21" s="18">
        <v>56668</v>
      </c>
    </row>
    <row r="22" spans="1:6" s="6" customFormat="1" ht="15.75">
      <c r="A22" s="2" t="s">
        <v>71</v>
      </c>
      <c r="B22" s="37" t="s">
        <v>109</v>
      </c>
      <c r="C22" s="11" t="s">
        <v>9</v>
      </c>
      <c r="D22" s="64" t="s">
        <v>7</v>
      </c>
      <c r="E22" s="4" t="s">
        <v>69</v>
      </c>
      <c r="F22" s="18">
        <v>619.8</v>
      </c>
    </row>
    <row r="23" spans="1:6" s="6" customFormat="1" ht="47.25">
      <c r="A23" s="31" t="s">
        <v>93</v>
      </c>
      <c r="B23" s="37" t="s">
        <v>109</v>
      </c>
      <c r="C23" s="29" t="s">
        <v>9</v>
      </c>
      <c r="D23" s="32" t="s">
        <v>92</v>
      </c>
      <c r="E23" s="29"/>
      <c r="F23" s="30">
        <f>F24</f>
        <v>87151.9</v>
      </c>
    </row>
    <row r="24" spans="1:6" ht="15.75">
      <c r="A24" s="2" t="s">
        <v>61</v>
      </c>
      <c r="B24" s="37" t="s">
        <v>109</v>
      </c>
      <c r="C24" s="29" t="s">
        <v>9</v>
      </c>
      <c r="D24" s="32" t="s">
        <v>92</v>
      </c>
      <c r="E24" s="29" t="s">
        <v>57</v>
      </c>
      <c r="F24" s="30">
        <v>87151.9</v>
      </c>
    </row>
    <row r="25" spans="1:6" ht="15.75">
      <c r="A25" s="2" t="s">
        <v>10</v>
      </c>
      <c r="B25" s="37" t="s">
        <v>109</v>
      </c>
      <c r="C25" s="4" t="s">
        <v>46</v>
      </c>
      <c r="D25" s="40"/>
      <c r="E25" s="4"/>
      <c r="F25" s="17">
        <v>0</v>
      </c>
    </row>
    <row r="26" spans="1:6" ht="15.75">
      <c r="A26" s="2" t="s">
        <v>11</v>
      </c>
      <c r="B26" s="37" t="s">
        <v>109</v>
      </c>
      <c r="C26" s="4" t="s">
        <v>46</v>
      </c>
      <c r="D26" s="12" t="s">
        <v>133</v>
      </c>
      <c r="E26" s="4"/>
      <c r="F26" s="17">
        <v>0</v>
      </c>
    </row>
    <row r="27" spans="1:6" ht="15.75">
      <c r="A27" s="2" t="s">
        <v>73</v>
      </c>
      <c r="B27" s="37" t="s">
        <v>109</v>
      </c>
      <c r="C27" s="4" t="s">
        <v>46</v>
      </c>
      <c r="D27" s="12" t="s">
        <v>133</v>
      </c>
      <c r="E27" s="4" t="s">
        <v>72</v>
      </c>
      <c r="F27" s="17">
        <v>0</v>
      </c>
    </row>
    <row r="28" spans="1:6" ht="15.75">
      <c r="A28" s="2" t="s">
        <v>30</v>
      </c>
      <c r="B28" s="37" t="s">
        <v>109</v>
      </c>
      <c r="C28" s="4" t="s">
        <v>32</v>
      </c>
      <c r="D28" s="12"/>
      <c r="E28" s="4"/>
      <c r="F28" s="17">
        <f>F29</f>
        <v>202392.9</v>
      </c>
    </row>
    <row r="29" spans="1:6" ht="31.5">
      <c r="A29" s="2" t="s">
        <v>12</v>
      </c>
      <c r="B29" s="37" t="s">
        <v>109</v>
      </c>
      <c r="C29" s="4" t="s">
        <v>32</v>
      </c>
      <c r="D29" s="12" t="s">
        <v>51</v>
      </c>
      <c r="E29" s="4"/>
      <c r="F29" s="17">
        <f>F30+F31+F32</f>
        <v>202392.9</v>
      </c>
    </row>
    <row r="30" spans="1:6" ht="15.75">
      <c r="A30" s="2" t="s">
        <v>61</v>
      </c>
      <c r="B30" s="37" t="s">
        <v>109</v>
      </c>
      <c r="C30" s="4" t="s">
        <v>32</v>
      </c>
      <c r="D30" s="12" t="s">
        <v>51</v>
      </c>
      <c r="E30" s="4" t="s">
        <v>57</v>
      </c>
      <c r="F30" s="17">
        <v>190092.9</v>
      </c>
    </row>
    <row r="31" spans="1:6" ht="31.5">
      <c r="A31" s="2" t="s">
        <v>67</v>
      </c>
      <c r="B31" s="37" t="s">
        <v>109</v>
      </c>
      <c r="C31" s="4" t="s">
        <v>32</v>
      </c>
      <c r="D31" s="12" t="s">
        <v>51</v>
      </c>
      <c r="E31" s="4" t="s">
        <v>65</v>
      </c>
      <c r="F31" s="17">
        <v>12300</v>
      </c>
    </row>
    <row r="32" spans="1:6" ht="31.5">
      <c r="A32" s="2" t="s">
        <v>62</v>
      </c>
      <c r="B32" s="37" t="s">
        <v>109</v>
      </c>
      <c r="C32" s="4" t="s">
        <v>32</v>
      </c>
      <c r="D32" s="12" t="s">
        <v>51</v>
      </c>
      <c r="E32" s="4" t="s">
        <v>54</v>
      </c>
      <c r="F32" s="17">
        <v>0</v>
      </c>
    </row>
    <row r="33" spans="1:6" ht="15.75">
      <c r="A33" s="26" t="s">
        <v>43</v>
      </c>
      <c r="B33" s="37" t="s">
        <v>109</v>
      </c>
      <c r="C33" s="20" t="s">
        <v>44</v>
      </c>
      <c r="D33" s="21"/>
      <c r="E33" s="20"/>
      <c r="F33" s="22">
        <f>F34</f>
        <v>0</v>
      </c>
    </row>
    <row r="34" spans="1:6" ht="15.75">
      <c r="A34" s="23" t="s">
        <v>36</v>
      </c>
      <c r="B34" s="37" t="s">
        <v>109</v>
      </c>
      <c r="C34" s="24" t="s">
        <v>35</v>
      </c>
      <c r="D34" s="28"/>
      <c r="E34" s="24"/>
      <c r="F34" s="27">
        <f>F35</f>
        <v>0</v>
      </c>
    </row>
    <row r="35" spans="1:6" ht="47.25">
      <c r="A35" s="2" t="s">
        <v>33</v>
      </c>
      <c r="B35" s="37" t="s">
        <v>109</v>
      </c>
      <c r="C35" s="4" t="s">
        <v>35</v>
      </c>
      <c r="D35" s="12" t="s">
        <v>134</v>
      </c>
      <c r="E35" s="4"/>
      <c r="F35" s="17">
        <f>F36+F38+F37</f>
        <v>0</v>
      </c>
    </row>
    <row r="36" spans="1:6" ht="15.75">
      <c r="A36" s="2" t="s">
        <v>61</v>
      </c>
      <c r="B36" s="37" t="s">
        <v>109</v>
      </c>
      <c r="C36" s="4" t="s">
        <v>35</v>
      </c>
      <c r="D36" s="12" t="s">
        <v>134</v>
      </c>
      <c r="E36" s="4" t="s">
        <v>57</v>
      </c>
      <c r="F36" s="17">
        <v>0</v>
      </c>
    </row>
    <row r="37" spans="1:6" ht="31.5">
      <c r="A37" s="2" t="s">
        <v>62</v>
      </c>
      <c r="B37" s="37" t="s">
        <v>109</v>
      </c>
      <c r="C37" s="4" t="s">
        <v>35</v>
      </c>
      <c r="D37" s="12" t="s">
        <v>134</v>
      </c>
      <c r="E37" s="4" t="s">
        <v>65</v>
      </c>
      <c r="F37" s="17">
        <v>0</v>
      </c>
    </row>
    <row r="38" spans="1:6" ht="47.25">
      <c r="A38" s="2" t="s">
        <v>108</v>
      </c>
      <c r="B38" s="37" t="s">
        <v>109</v>
      </c>
      <c r="C38" s="4" t="s">
        <v>35</v>
      </c>
      <c r="D38" s="12" t="s">
        <v>134</v>
      </c>
      <c r="E38" s="4" t="s">
        <v>54</v>
      </c>
      <c r="F38" s="17">
        <v>0</v>
      </c>
    </row>
    <row r="39" spans="1:6" ht="31.5">
      <c r="A39" s="1" t="s">
        <v>21</v>
      </c>
      <c r="B39" s="37" t="s">
        <v>109</v>
      </c>
      <c r="C39" s="13" t="s">
        <v>27</v>
      </c>
      <c r="D39" s="10"/>
      <c r="E39" s="9"/>
      <c r="F39" s="16">
        <f>F40</f>
        <v>0</v>
      </c>
    </row>
    <row r="40" spans="1:6" ht="15.75">
      <c r="A40" s="2" t="s">
        <v>79</v>
      </c>
      <c r="B40" s="37" t="s">
        <v>109</v>
      </c>
      <c r="C40" s="11" t="s">
        <v>78</v>
      </c>
      <c r="D40" s="64" t="s">
        <v>135</v>
      </c>
      <c r="E40" s="4"/>
      <c r="F40" s="18">
        <f>F41</f>
        <v>0</v>
      </c>
    </row>
    <row r="41" spans="1:6" ht="31.5">
      <c r="A41" s="2" t="s">
        <v>80</v>
      </c>
      <c r="B41" s="37" t="s">
        <v>109</v>
      </c>
      <c r="C41" s="11" t="s">
        <v>78</v>
      </c>
      <c r="D41" s="64" t="s">
        <v>135</v>
      </c>
      <c r="E41" s="4"/>
      <c r="F41" s="18">
        <f>F42</f>
        <v>0</v>
      </c>
    </row>
    <row r="42" spans="1:6" ht="31.5">
      <c r="A42" s="2" t="s">
        <v>62</v>
      </c>
      <c r="B42" s="37" t="s">
        <v>109</v>
      </c>
      <c r="C42" s="11" t="s">
        <v>78</v>
      </c>
      <c r="D42" s="64" t="s">
        <v>135</v>
      </c>
      <c r="E42" s="4" t="s">
        <v>54</v>
      </c>
      <c r="F42" s="18">
        <v>0</v>
      </c>
    </row>
    <row r="43" spans="1:6" ht="15.75">
      <c r="A43" s="1" t="s">
        <v>23</v>
      </c>
      <c r="B43" s="37" t="s">
        <v>109</v>
      </c>
      <c r="C43" s="5" t="s">
        <v>28</v>
      </c>
      <c r="D43" s="12"/>
      <c r="E43" s="4"/>
      <c r="F43" s="19">
        <f>F44</f>
        <v>2248559</v>
      </c>
    </row>
    <row r="44" spans="1:6" ht="15.75">
      <c r="A44" s="2" t="s">
        <v>17</v>
      </c>
      <c r="B44" s="37" t="s">
        <v>109</v>
      </c>
      <c r="C44" s="4" t="s">
        <v>18</v>
      </c>
      <c r="D44" s="65"/>
      <c r="E44" s="5"/>
      <c r="F44" s="27">
        <f>F45</f>
        <v>2248559</v>
      </c>
    </row>
    <row r="45" spans="1:6" ht="47.25">
      <c r="A45" s="2" t="s">
        <v>45</v>
      </c>
      <c r="B45" s="37" t="s">
        <v>109</v>
      </c>
      <c r="C45" s="4" t="s">
        <v>18</v>
      </c>
      <c r="D45" s="66" t="s">
        <v>136</v>
      </c>
      <c r="E45" s="5"/>
      <c r="F45" s="27">
        <f>F46</f>
        <v>2248559</v>
      </c>
    </row>
    <row r="46" spans="1:6" ht="31.5">
      <c r="A46" s="2" t="s">
        <v>62</v>
      </c>
      <c r="B46" s="37" t="s">
        <v>109</v>
      </c>
      <c r="C46" s="4" t="s">
        <v>18</v>
      </c>
      <c r="D46" s="66" t="s">
        <v>136</v>
      </c>
      <c r="E46" s="24" t="s">
        <v>54</v>
      </c>
      <c r="F46" s="27">
        <v>2248559</v>
      </c>
    </row>
    <row r="47" spans="1:6" ht="31.5">
      <c r="A47" s="26" t="s">
        <v>52</v>
      </c>
      <c r="B47" s="37" t="s">
        <v>109</v>
      </c>
      <c r="C47" s="20" t="s">
        <v>53</v>
      </c>
      <c r="D47" s="21"/>
      <c r="E47" s="20"/>
      <c r="F47" s="22">
        <f>F48+F56+F53</f>
        <v>2898975.5999999996</v>
      </c>
    </row>
    <row r="48" spans="1:6" ht="15.75">
      <c r="A48" s="23" t="s">
        <v>82</v>
      </c>
      <c r="B48" s="37" t="s">
        <v>109</v>
      </c>
      <c r="C48" s="24" t="s">
        <v>81</v>
      </c>
      <c r="D48" s="25"/>
      <c r="E48" s="24"/>
      <c r="F48" s="27">
        <f>F51+F49</f>
        <v>13261.5</v>
      </c>
    </row>
    <row r="49" spans="1:6" ht="47.25">
      <c r="A49" s="23" t="s">
        <v>83</v>
      </c>
      <c r="B49" s="37" t="s">
        <v>109</v>
      </c>
      <c r="C49" s="24" t="s">
        <v>81</v>
      </c>
      <c r="D49" s="25" t="s">
        <v>137</v>
      </c>
      <c r="E49" s="24"/>
      <c r="F49" s="27">
        <f>F50</f>
        <v>0</v>
      </c>
    </row>
    <row r="50" spans="1:6" ht="31.5">
      <c r="A50" s="2" t="s">
        <v>62</v>
      </c>
      <c r="B50" s="37" t="s">
        <v>109</v>
      </c>
      <c r="C50" s="24" t="s">
        <v>81</v>
      </c>
      <c r="D50" s="25" t="s">
        <v>137</v>
      </c>
      <c r="E50" s="24" t="s">
        <v>66</v>
      </c>
      <c r="F50" s="27">
        <v>0</v>
      </c>
    </row>
    <row r="51" spans="1:6" ht="15.75">
      <c r="A51" s="2" t="s">
        <v>84</v>
      </c>
      <c r="B51" s="37" t="s">
        <v>109</v>
      </c>
      <c r="C51" s="24" t="s">
        <v>81</v>
      </c>
      <c r="D51" s="25" t="s">
        <v>137</v>
      </c>
      <c r="E51" s="24"/>
      <c r="F51" s="27">
        <f>F52</f>
        <v>13261.5</v>
      </c>
    </row>
    <row r="52" spans="1:6" ht="31.5">
      <c r="A52" s="2" t="s">
        <v>62</v>
      </c>
      <c r="B52" s="37" t="s">
        <v>109</v>
      </c>
      <c r="C52" s="24" t="s">
        <v>81</v>
      </c>
      <c r="D52" s="25" t="s">
        <v>137</v>
      </c>
      <c r="E52" s="24" t="s">
        <v>54</v>
      </c>
      <c r="F52" s="27">
        <v>13261.5</v>
      </c>
    </row>
    <row r="53" spans="1:6" ht="15.75">
      <c r="A53" s="2" t="s">
        <v>121</v>
      </c>
      <c r="B53" s="37" t="s">
        <v>109</v>
      </c>
      <c r="C53" s="24" t="s">
        <v>122</v>
      </c>
      <c r="D53" s="25"/>
      <c r="E53" s="24"/>
      <c r="F53" s="27">
        <f>F54</f>
        <v>384970.3</v>
      </c>
    </row>
    <row r="54" spans="1:6" ht="47.25">
      <c r="A54" s="2" t="s">
        <v>123</v>
      </c>
      <c r="B54" s="37" t="s">
        <v>109</v>
      </c>
      <c r="C54" s="24" t="s">
        <v>122</v>
      </c>
      <c r="D54" s="25" t="s">
        <v>138</v>
      </c>
      <c r="E54" s="24"/>
      <c r="F54" s="27">
        <f>F55</f>
        <v>384970.3</v>
      </c>
    </row>
    <row r="55" spans="1:6" ht="31.5">
      <c r="A55" s="2" t="s">
        <v>132</v>
      </c>
      <c r="B55" s="37" t="s">
        <v>109</v>
      </c>
      <c r="C55" s="24" t="s">
        <v>122</v>
      </c>
      <c r="D55" s="25" t="s">
        <v>138</v>
      </c>
      <c r="E55" s="24" t="s">
        <v>54</v>
      </c>
      <c r="F55" s="27">
        <v>384970.3</v>
      </c>
    </row>
    <row r="56" spans="1:6" ht="17.25" customHeight="1">
      <c r="A56" s="2" t="s">
        <v>86</v>
      </c>
      <c r="B56" s="37" t="s">
        <v>109</v>
      </c>
      <c r="C56" s="4" t="s">
        <v>85</v>
      </c>
      <c r="D56" s="12"/>
      <c r="E56" s="4"/>
      <c r="F56" s="17">
        <f>F57</f>
        <v>2500743.8</v>
      </c>
    </row>
    <row r="57" spans="1:6" ht="15.75">
      <c r="A57" s="2" t="s">
        <v>87</v>
      </c>
      <c r="B57" s="37" t="s">
        <v>109</v>
      </c>
      <c r="C57" s="4" t="s">
        <v>85</v>
      </c>
      <c r="D57" s="12" t="s">
        <v>139</v>
      </c>
      <c r="E57" s="4"/>
      <c r="F57" s="17">
        <f>F58</f>
        <v>2500743.8</v>
      </c>
    </row>
    <row r="58" spans="1:6" ht="31.5">
      <c r="A58" s="2" t="s">
        <v>62</v>
      </c>
      <c r="B58" s="37" t="s">
        <v>109</v>
      </c>
      <c r="C58" s="4" t="s">
        <v>85</v>
      </c>
      <c r="D58" s="12" t="s">
        <v>139</v>
      </c>
      <c r="E58" s="4" t="s">
        <v>54</v>
      </c>
      <c r="F58" s="17">
        <v>2500743.8</v>
      </c>
    </row>
    <row r="59" spans="1:6" ht="15.75">
      <c r="A59" s="1" t="s">
        <v>25</v>
      </c>
      <c r="B59" s="37" t="s">
        <v>109</v>
      </c>
      <c r="C59" s="5" t="s">
        <v>29</v>
      </c>
      <c r="D59" s="65"/>
      <c r="E59" s="5"/>
      <c r="F59" s="19">
        <f>F60</f>
        <v>133300</v>
      </c>
    </row>
    <row r="60" spans="1:6" ht="15.75">
      <c r="A60" s="2" t="s">
        <v>16</v>
      </c>
      <c r="B60" s="37" t="s">
        <v>109</v>
      </c>
      <c r="C60" s="4" t="s">
        <v>15</v>
      </c>
      <c r="D60" s="12"/>
      <c r="E60" s="4"/>
      <c r="F60" s="17">
        <f>+F61</f>
        <v>133300</v>
      </c>
    </row>
    <row r="61" spans="1:6" ht="31.5">
      <c r="A61" s="2" t="s">
        <v>75</v>
      </c>
      <c r="B61" s="37" t="s">
        <v>109</v>
      </c>
      <c r="C61" s="4" t="s">
        <v>15</v>
      </c>
      <c r="D61" s="12" t="s">
        <v>140</v>
      </c>
      <c r="E61" s="4"/>
      <c r="F61" s="17">
        <f>F62</f>
        <v>133300</v>
      </c>
    </row>
    <row r="62" spans="1:6" ht="51" customHeight="1">
      <c r="A62" s="2" t="s">
        <v>74</v>
      </c>
      <c r="B62" s="37" t="s">
        <v>109</v>
      </c>
      <c r="C62" s="4" t="s">
        <v>15</v>
      </c>
      <c r="D62" s="12" t="s">
        <v>140</v>
      </c>
      <c r="E62" s="4" t="s">
        <v>58</v>
      </c>
      <c r="F62" s="17">
        <v>133300</v>
      </c>
    </row>
    <row r="63" spans="1:6" ht="15.75">
      <c r="A63" s="26" t="s">
        <v>48</v>
      </c>
      <c r="B63" s="37" t="s">
        <v>109</v>
      </c>
      <c r="C63" s="20" t="s">
        <v>47</v>
      </c>
      <c r="D63" s="21"/>
      <c r="E63" s="20"/>
      <c r="F63" s="22">
        <f>F64</f>
        <v>2576000</v>
      </c>
    </row>
    <row r="64" spans="1:6" ht="15.75">
      <c r="A64" s="2" t="s">
        <v>50</v>
      </c>
      <c r="B64" s="37" t="s">
        <v>109</v>
      </c>
      <c r="C64" s="4" t="s">
        <v>49</v>
      </c>
      <c r="D64" s="12"/>
      <c r="E64" s="4"/>
      <c r="F64" s="17">
        <f>F65+F68</f>
        <v>2576000</v>
      </c>
    </row>
    <row r="65" spans="1:6" ht="31.5">
      <c r="A65" s="2" t="s">
        <v>75</v>
      </c>
      <c r="B65" s="37" t="s">
        <v>109</v>
      </c>
      <c r="C65" s="4" t="s">
        <v>49</v>
      </c>
      <c r="D65" s="12" t="s">
        <v>141</v>
      </c>
      <c r="E65" s="4"/>
      <c r="F65" s="17">
        <f>F67+F66</f>
        <v>2121500</v>
      </c>
    </row>
    <row r="66" spans="1:6" ht="78.75">
      <c r="A66" s="2" t="s">
        <v>74</v>
      </c>
      <c r="B66" s="37" t="s">
        <v>109</v>
      </c>
      <c r="C66" s="4" t="s">
        <v>49</v>
      </c>
      <c r="D66" s="12" t="s">
        <v>141</v>
      </c>
      <c r="E66" s="4" t="s">
        <v>58</v>
      </c>
      <c r="F66" s="17">
        <v>364500</v>
      </c>
    </row>
    <row r="67" spans="1:6" ht="78.75">
      <c r="A67" s="2" t="s">
        <v>74</v>
      </c>
      <c r="B67" s="37" t="s">
        <v>109</v>
      </c>
      <c r="C67" s="4" t="s">
        <v>49</v>
      </c>
      <c r="D67" s="12" t="s">
        <v>141</v>
      </c>
      <c r="E67" s="4" t="s">
        <v>58</v>
      </c>
      <c r="F67" s="17">
        <v>1757000</v>
      </c>
    </row>
    <row r="68" spans="1:6" ht="31.5">
      <c r="A68" s="2" t="s">
        <v>75</v>
      </c>
      <c r="B68" s="37" t="s">
        <v>109</v>
      </c>
      <c r="C68" s="4" t="s">
        <v>49</v>
      </c>
      <c r="D68" s="12" t="s">
        <v>142</v>
      </c>
      <c r="E68" s="4"/>
      <c r="F68" s="17">
        <f>F69</f>
        <v>454500</v>
      </c>
    </row>
    <row r="69" spans="1:6" ht="78.75">
      <c r="A69" s="2" t="s">
        <v>74</v>
      </c>
      <c r="B69" s="37" t="s">
        <v>109</v>
      </c>
      <c r="C69" s="4" t="s">
        <v>49</v>
      </c>
      <c r="D69" s="12" t="s">
        <v>142</v>
      </c>
      <c r="E69" s="4" t="s">
        <v>58</v>
      </c>
      <c r="F69" s="17">
        <v>454500</v>
      </c>
    </row>
    <row r="70" spans="1:6" ht="15.75">
      <c r="A70" s="1" t="s">
        <v>24</v>
      </c>
      <c r="B70" s="37" t="s">
        <v>109</v>
      </c>
      <c r="C70" s="5">
        <v>1000</v>
      </c>
      <c r="D70" s="65"/>
      <c r="E70" s="5"/>
      <c r="F70" s="19">
        <f>F71+F78+F81+F85</f>
        <v>787417.5</v>
      </c>
    </row>
    <row r="71" spans="1:6" ht="15.75">
      <c r="A71" s="2" t="s">
        <v>13</v>
      </c>
      <c r="B71" s="37" t="s">
        <v>109</v>
      </c>
      <c r="C71" s="4">
        <v>1003</v>
      </c>
      <c r="D71" s="12"/>
      <c r="E71" s="4"/>
      <c r="F71" s="17">
        <f>F72+F75</f>
        <v>109461.5</v>
      </c>
    </row>
    <row r="72" spans="1:6" ht="63">
      <c r="A72" s="2" t="s">
        <v>31</v>
      </c>
      <c r="B72" s="37" t="s">
        <v>109</v>
      </c>
      <c r="C72" s="4">
        <v>1003</v>
      </c>
      <c r="D72" s="12" t="s">
        <v>143</v>
      </c>
      <c r="E72" s="4"/>
      <c r="F72" s="17">
        <f>F73+F74</f>
        <v>94845</v>
      </c>
    </row>
    <row r="73" spans="1:6" ht="31.5">
      <c r="A73" s="2" t="s">
        <v>97</v>
      </c>
      <c r="B73" s="37" t="s">
        <v>109</v>
      </c>
      <c r="C73" s="4" t="s">
        <v>96</v>
      </c>
      <c r="D73" s="12" t="s">
        <v>143</v>
      </c>
      <c r="E73" s="4" t="s">
        <v>98</v>
      </c>
      <c r="F73" s="17">
        <v>12000</v>
      </c>
    </row>
    <row r="74" spans="1:6" ht="31.5">
      <c r="A74" s="2" t="s">
        <v>76</v>
      </c>
      <c r="B74" s="37" t="s">
        <v>109</v>
      </c>
      <c r="C74" s="4">
        <v>1003</v>
      </c>
      <c r="D74" s="12" t="s">
        <v>143</v>
      </c>
      <c r="E74" s="4" t="s">
        <v>59</v>
      </c>
      <c r="F74" s="17">
        <v>82845</v>
      </c>
    </row>
    <row r="75" spans="1:6" ht="15.75">
      <c r="A75" s="2" t="s">
        <v>14</v>
      </c>
      <c r="B75" s="37" t="s">
        <v>109</v>
      </c>
      <c r="C75" s="4">
        <v>1003</v>
      </c>
      <c r="D75" s="12" t="s">
        <v>144</v>
      </c>
      <c r="E75" s="4"/>
      <c r="F75" s="17">
        <f>F76</f>
        <v>14616.5</v>
      </c>
    </row>
    <row r="76" spans="1:6" ht="47.25">
      <c r="A76" s="2" t="s">
        <v>77</v>
      </c>
      <c r="B76" s="37" t="s">
        <v>109</v>
      </c>
      <c r="C76" s="4">
        <v>1003</v>
      </c>
      <c r="D76" s="12" t="s">
        <v>144</v>
      </c>
      <c r="E76" s="4" t="s">
        <v>60</v>
      </c>
      <c r="F76" s="17">
        <v>14616.5</v>
      </c>
    </row>
    <row r="77" spans="1:6" ht="47.25">
      <c r="A77" s="2" t="s">
        <v>126</v>
      </c>
      <c r="B77" s="37" t="s">
        <v>109</v>
      </c>
      <c r="C77" s="4" t="s">
        <v>96</v>
      </c>
      <c r="D77" s="12" t="s">
        <v>144</v>
      </c>
      <c r="E77" s="4" t="s">
        <v>127</v>
      </c>
      <c r="F77" s="17">
        <v>82845</v>
      </c>
    </row>
    <row r="78" spans="1:6" ht="15.75">
      <c r="A78" s="26" t="s">
        <v>39</v>
      </c>
      <c r="B78" s="37" t="s">
        <v>109</v>
      </c>
      <c r="C78" s="20" t="s">
        <v>34</v>
      </c>
      <c r="D78" s="21"/>
      <c r="E78" s="20"/>
      <c r="F78" s="22">
        <f>F79</f>
        <v>645000</v>
      </c>
    </row>
    <row r="79" spans="1:6" ht="31.5">
      <c r="A79" s="23" t="s">
        <v>75</v>
      </c>
      <c r="B79" s="37" t="s">
        <v>109</v>
      </c>
      <c r="C79" s="24" t="s">
        <v>88</v>
      </c>
      <c r="D79" s="25" t="s">
        <v>145</v>
      </c>
      <c r="E79" s="24"/>
      <c r="F79" s="27">
        <f>F80</f>
        <v>645000</v>
      </c>
    </row>
    <row r="80" spans="1:6" ht="61.5" customHeight="1">
      <c r="A80" s="2" t="s">
        <v>74</v>
      </c>
      <c r="B80" s="37" t="s">
        <v>109</v>
      </c>
      <c r="C80" s="24" t="s">
        <v>88</v>
      </c>
      <c r="D80" s="25" t="s">
        <v>145</v>
      </c>
      <c r="E80" s="24" t="s">
        <v>58</v>
      </c>
      <c r="F80" s="27">
        <v>645000</v>
      </c>
    </row>
    <row r="81" spans="1:6" ht="18" customHeight="1">
      <c r="A81" s="26" t="s">
        <v>40</v>
      </c>
      <c r="B81" s="37" t="s">
        <v>109</v>
      </c>
      <c r="C81" s="20" t="s">
        <v>37</v>
      </c>
      <c r="D81" s="21"/>
      <c r="E81" s="20"/>
      <c r="F81" s="22">
        <f>F82</f>
        <v>0</v>
      </c>
    </row>
    <row r="82" spans="1:6" ht="21" customHeight="1">
      <c r="A82" s="2" t="s">
        <v>19</v>
      </c>
      <c r="B82" s="37" t="s">
        <v>109</v>
      </c>
      <c r="C82" s="4" t="s">
        <v>38</v>
      </c>
      <c r="D82" s="12"/>
      <c r="E82" s="4"/>
      <c r="F82" s="17">
        <f>F83</f>
        <v>0</v>
      </c>
    </row>
    <row r="83" spans="1:6" ht="33" customHeight="1">
      <c r="A83" s="2" t="s">
        <v>20</v>
      </c>
      <c r="B83" s="37" t="s">
        <v>109</v>
      </c>
      <c r="C83" s="4" t="s">
        <v>38</v>
      </c>
      <c r="D83" s="12">
        <v>4578500</v>
      </c>
      <c r="E83" s="4"/>
      <c r="F83" s="17">
        <f>F84</f>
        <v>0</v>
      </c>
    </row>
    <row r="84" spans="1:6" ht="31.5">
      <c r="A84" s="2" t="s">
        <v>62</v>
      </c>
      <c r="B84" s="37" t="s">
        <v>109</v>
      </c>
      <c r="C84" s="4" t="s">
        <v>38</v>
      </c>
      <c r="D84" s="12">
        <v>4578500</v>
      </c>
      <c r="E84" s="4" t="s">
        <v>54</v>
      </c>
      <c r="F84" s="17">
        <v>0</v>
      </c>
    </row>
    <row r="85" spans="1:6" ht="63">
      <c r="A85" s="1" t="s">
        <v>42</v>
      </c>
      <c r="B85" s="37" t="s">
        <v>109</v>
      </c>
      <c r="C85" s="5" t="s">
        <v>41</v>
      </c>
      <c r="D85" s="65"/>
      <c r="E85" s="5"/>
      <c r="F85" s="19">
        <f>F86</f>
        <v>32956</v>
      </c>
    </row>
    <row r="86" spans="1:6" ht="78.75">
      <c r="A86" s="2" t="s">
        <v>107</v>
      </c>
      <c r="B86" s="37" t="s">
        <v>109</v>
      </c>
      <c r="C86" s="4" t="s">
        <v>90</v>
      </c>
      <c r="D86" s="12" t="s">
        <v>146</v>
      </c>
      <c r="E86" s="4"/>
      <c r="F86" s="17">
        <f>F87</f>
        <v>32956</v>
      </c>
    </row>
    <row r="87" spans="1:6" ht="15.75">
      <c r="A87" s="2" t="s">
        <v>91</v>
      </c>
      <c r="B87" s="37" t="s">
        <v>109</v>
      </c>
      <c r="C87" s="4" t="s">
        <v>90</v>
      </c>
      <c r="D87" s="12" t="s">
        <v>146</v>
      </c>
      <c r="E87" s="4" t="s">
        <v>89</v>
      </c>
      <c r="F87" s="17">
        <v>32956</v>
      </c>
    </row>
    <row r="88" spans="1:6" ht="15.75">
      <c r="A88" s="8"/>
      <c r="B88" s="38"/>
      <c r="C88" s="8"/>
      <c r="D88" s="62"/>
      <c r="E88" s="6"/>
      <c r="F88" s="6"/>
    </row>
    <row r="89" spans="1:6" ht="15.75">
      <c r="A89" s="6"/>
      <c r="B89" s="38"/>
      <c r="C89" s="6"/>
      <c r="D89" s="62"/>
      <c r="E89" s="6"/>
      <c r="F89" s="6"/>
    </row>
    <row r="90" spans="1:4" ht="15.75">
      <c r="A90" s="3" t="s">
        <v>106</v>
      </c>
      <c r="B90" s="34"/>
      <c r="D90" s="38" t="s">
        <v>128</v>
      </c>
    </row>
    <row r="91" ht="15.75">
      <c r="B91" s="38"/>
    </row>
    <row r="92" spans="2:6" ht="15.75" customHeight="1">
      <c r="B92" s="38"/>
      <c r="F92" s="6"/>
    </row>
    <row r="93" spans="1:6" ht="15.75">
      <c r="A93" s="6"/>
      <c r="B93" s="38"/>
      <c r="C93" s="6"/>
      <c r="D93" s="62"/>
      <c r="E93" s="6"/>
      <c r="F93" s="6"/>
    </row>
    <row r="94" spans="1:6" ht="15.75">
      <c r="A94" s="6"/>
      <c r="B94" s="38"/>
      <c r="C94" s="6"/>
      <c r="D94" s="62"/>
      <c r="E94" s="6"/>
      <c r="F94" s="6"/>
    </row>
    <row r="95" spans="1:6" ht="15.75">
      <c r="A95" s="6"/>
      <c r="B95" s="38"/>
      <c r="C95" s="6"/>
      <c r="D95" s="62"/>
      <c r="E95" s="6"/>
      <c r="F95" s="6"/>
    </row>
    <row r="96" spans="1:6" ht="15.75">
      <c r="A96" s="6"/>
      <c r="B96" s="38"/>
      <c r="C96" s="6"/>
      <c r="D96" s="62"/>
      <c r="E96" s="6"/>
      <c r="F96" s="6"/>
    </row>
    <row r="97" spans="1:6" ht="63" customHeight="1">
      <c r="A97" s="6"/>
      <c r="B97" s="38"/>
      <c r="C97" s="6"/>
      <c r="D97" s="62"/>
      <c r="E97" s="6"/>
      <c r="F97" s="6"/>
    </row>
    <row r="98" spans="1:6" ht="15.75">
      <c r="A98" s="6"/>
      <c r="B98" s="38"/>
      <c r="C98" s="6"/>
      <c r="D98" s="62"/>
      <c r="E98" s="6"/>
      <c r="F98" s="6"/>
    </row>
    <row r="99" spans="1:6" ht="15.75">
      <c r="A99" s="6"/>
      <c r="B99" s="38"/>
      <c r="C99" s="6"/>
      <c r="D99" s="62"/>
      <c r="E99" s="6"/>
      <c r="F99" s="6"/>
    </row>
    <row r="100" spans="1:5" ht="15.75">
      <c r="A100" s="6"/>
      <c r="B100" s="38"/>
      <c r="C100" s="6"/>
      <c r="D100" s="62"/>
      <c r="E100" s="6"/>
    </row>
    <row r="101" ht="15.75">
      <c r="B101" s="38"/>
    </row>
    <row r="102" ht="15.75">
      <c r="B102" s="38"/>
    </row>
    <row r="103" ht="33" customHeight="1">
      <c r="B103" s="38"/>
    </row>
    <row r="104" ht="15.75">
      <c r="B104" s="38"/>
    </row>
    <row r="105" ht="15.75">
      <c r="B105" s="38"/>
    </row>
    <row r="106" ht="15.75">
      <c r="B106" s="38"/>
    </row>
    <row r="107" ht="15.75">
      <c r="B107" s="38"/>
    </row>
    <row r="108" ht="15.75">
      <c r="B108" s="38"/>
    </row>
    <row r="109" ht="15.75">
      <c r="B109" s="38"/>
    </row>
    <row r="110" ht="15.75">
      <c r="B110" s="38"/>
    </row>
    <row r="111" ht="15.75">
      <c r="B111" s="38"/>
    </row>
    <row r="112" ht="15.75">
      <c r="B112" s="38"/>
    </row>
    <row r="113" ht="15.75">
      <c r="B113" s="38"/>
    </row>
    <row r="114" ht="15.75">
      <c r="B114" s="38"/>
    </row>
    <row r="115" ht="15.75">
      <c r="B115" s="38"/>
    </row>
    <row r="116" ht="15.75">
      <c r="B116" s="38"/>
    </row>
    <row r="117" ht="15.75">
      <c r="B117" s="38"/>
    </row>
    <row r="118" ht="15.75">
      <c r="B118" s="38"/>
    </row>
    <row r="119" ht="15.75">
      <c r="B119" s="38"/>
    </row>
    <row r="120" ht="15.75">
      <c r="B120" s="38"/>
    </row>
    <row r="121" ht="15.75">
      <c r="B121" s="38"/>
    </row>
    <row r="122" ht="15.75">
      <c r="B122" s="38"/>
    </row>
    <row r="123" ht="15.75">
      <c r="B123" s="38"/>
    </row>
    <row r="124" ht="15.75">
      <c r="B124" s="38"/>
    </row>
    <row r="125" ht="15.75">
      <c r="B125" s="38"/>
    </row>
    <row r="126" ht="15.75">
      <c r="B126" s="38"/>
    </row>
    <row r="127" ht="15.75">
      <c r="B127" s="38"/>
    </row>
    <row r="128" ht="15.75">
      <c r="B128" s="38"/>
    </row>
    <row r="129" ht="15.75">
      <c r="B129" s="38"/>
    </row>
    <row r="130" ht="15.75">
      <c r="B130" s="38"/>
    </row>
    <row r="131" ht="15.75">
      <c r="B131" s="38"/>
    </row>
    <row r="148" ht="15.75">
      <c r="A148" s="14"/>
    </row>
  </sheetData>
  <sheetProtection/>
  <mergeCells count="8">
    <mergeCell ref="A1:F1"/>
    <mergeCell ref="A2:F2"/>
    <mergeCell ref="A9:F9"/>
    <mergeCell ref="A3:F3"/>
    <mergeCell ref="A4:F4"/>
    <mergeCell ref="A7:F7"/>
    <mergeCell ref="A8:F8"/>
    <mergeCell ref="A5:F5"/>
  </mergeCells>
  <printOptions/>
  <pageMargins left="0.3937007874015748" right="0.2362204724409449" top="0.275590551181102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2015-04-23T09:38:10Z</cp:lastPrinted>
  <dcterms:created xsi:type="dcterms:W3CDTF">1996-10-08T23:32:33Z</dcterms:created>
  <dcterms:modified xsi:type="dcterms:W3CDTF">2015-05-05T08:40:17Z</dcterms:modified>
  <cp:category/>
  <cp:version/>
  <cp:contentType/>
  <cp:contentStatus/>
</cp:coreProperties>
</file>